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AF2B37C-E9F5-4BFE-87D9-E772299EBC00}" xr6:coauthVersionLast="47" xr6:coauthVersionMax="47" xr10:uidLastSave="{00000000-0000-0000-0000-000000000000}"/>
  <workbookProtection workbookAlgorithmName="SHA-512" workbookHashValue="BMN4gUB/NAbcm3QcuF0cNe1f0k1CjbGzpatvXQLkY9uPGRpgMCQTU/oEe0lJRoamJfwiNc44WoDsk4a2iE46zw==" workbookSaltValue="CU5ViSOqbeft9FR3zCKmDA=="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6" r:id="rId9"/>
    <sheet name="利用が想定される中小企業" sheetId="47"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審査結果!$A$1:$W$40</definedName>
    <definedName name="_xlnm.Print_Area" localSheetId="9">利用が想定される中小企業!$A$1:$E$9</definedName>
    <definedName name="PTS構築宣言_chk">④省力化製品製造事業者登録申請書!$AU$29</definedName>
    <definedName name="PTS構築宣言URL">④省力化製品製造事業者登録申請書!$J$24</definedName>
    <definedName name="チーム数">利用が想定される中小企業!$D$5</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審査結果!$T$31</definedName>
    <definedName name="審査結果">審査結果!$T$34</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測定回数">利用が想定される中小企業!$D$8</definedName>
    <definedName name="測量点数">利用が想定される中小企業!$D$7</definedName>
    <definedName name="導入設定費用の内容">'②製品審査申請書（事務局用）'!$L$69</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46" l="1"/>
  <c r="C2" i="35" l="1"/>
  <c r="A2" i="47"/>
  <c r="A3" i="47"/>
  <c r="D3" i="47"/>
  <c r="A4" i="47"/>
  <c r="A5" i="47"/>
  <c r="D5" i="47"/>
  <c r="D9" i="47" s="1"/>
  <c r="A6" i="47"/>
  <c r="A7" i="47"/>
  <c r="A8" i="47"/>
  <c r="A9" i="47"/>
  <c r="K23" i="46"/>
  <c r="N23" i="46"/>
  <c r="T23" i="46"/>
  <c r="K24" i="46"/>
  <c r="N24" i="46"/>
  <c r="T24" i="46" s="1"/>
  <c r="K25" i="46"/>
  <c r="T25" i="46" s="1"/>
  <c r="N25" i="46"/>
  <c r="K26" i="46"/>
  <c r="T26" i="46" s="1"/>
  <c r="N26" i="46"/>
  <c r="N27" i="46"/>
  <c r="T27" i="46" s="1"/>
  <c r="N14" i="46"/>
  <c r="T14" i="46"/>
  <c r="K15" i="46"/>
  <c r="T15" i="46" s="1"/>
  <c r="N15" i="46"/>
  <c r="H16" i="46"/>
  <c r="K16" i="46"/>
  <c r="N16" i="46"/>
  <c r="T16" i="46"/>
  <c r="H17" i="46"/>
  <c r="T17" i="46" s="1"/>
  <c r="K17" i="46"/>
  <c r="N17" i="46"/>
  <c r="N18" i="46"/>
  <c r="T18" i="46"/>
  <c r="N19" i="46"/>
  <c r="Q19" i="46"/>
  <c r="T19" i="46"/>
  <c r="D6" i="46"/>
  <c r="D7" i="46"/>
  <c r="C4" i="46"/>
  <c r="G17" i="43"/>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T28" i="46" l="1"/>
  <c r="N31" i="46" s="1"/>
  <c r="T20" i="46"/>
  <c r="Q18" i="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Q31" i="46" l="1"/>
  <c r="K31" i="46"/>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31" i="46" l="1"/>
  <c r="T34" i="46" s="1"/>
  <c r="D12" i="35"/>
  <c r="T483" i="43"/>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T38" i="46" l="1"/>
  <c r="E12" i="35"/>
  <c r="AV3" i="42"/>
  <c r="X3" i="42" s="1"/>
  <c r="AV2" i="33"/>
  <c r="N56" i="42"/>
  <c r="E5" i="35" l="1"/>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<sst xmlns="http://schemas.openxmlformats.org/spreadsheetml/2006/main" count="915" uniqueCount="288">
  <si>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</si>
  <si>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</si>
  <si>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</si>
  <si>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</si>
  <si>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</si>
  <si>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</si>
  <si>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</si>
  <si>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</si>
  <si>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</si>
  <si>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</si>
  <si>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</si>
  <si>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</si>
  <si>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</si>
  <si>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</si>
  <si>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</si>
  <si>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</si>
  <si>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</si>
  <si>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</si>
  <si>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</si>
  <si>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</si>
  <si>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</si>
  <si>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</si>
  <si>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</si>
  <si>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</si>
  <si>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</si>
  <si>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</si>
  <si>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</si>
  <si>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</si>
  <si>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</si>
  <si>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</si>
  <si>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</si>
  <si>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</si>
  <si>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</si>
  <si>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</si>
  <si>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</si>
  <si>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</si>
  <si>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</si>
  <si>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</si>
  <si>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</si>
  <si>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</si>
  <si>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</si>
  <si>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</si>
  <si>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</si>
  <si>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</si>
  <si>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</si>
  <si>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</si>
  <si>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</si>
  <si>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</si>
  <si>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</si>
  <si>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</si>
  <si>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</si>
  <si>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</si>
  <si>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</si>
  <si>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</si>
  <si>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</si>
  <si>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</si>
  <si>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</si>
  <si>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</si>
  <si>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</si>
  <si>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</si>
  <si>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</si>
  <si>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</si>
  <si>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</si>
  <si>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</si>
  <si>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</si>
  <si>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</si>
  <si>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</si>
  <si>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</si>
  <si>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</si>
  <si>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</si>
  <si>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</si>
  <si>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</si>
  <si>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</si>
  <si>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</si>
  <si>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</si>
  <si>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</si>
  <si>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</si>
  <si>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</si>
  <si>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</si>
  <si>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</si>
  <si>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</si>
  <si>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</si>
  <si>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</si>
  <si>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</si>
  <si>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</si>
  <si>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</si>
  <si>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</si>
  <si>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</si>
  <si>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</si>
  <si>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</si>
  <si>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</si>
  <si>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</si>
  <si>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</si>
  <si>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</si>
  <si>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</si>
  <si>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</si>
  <si>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</si>
  <si>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</si>
  <si>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</si>
  <si>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</si>
  <si>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</si>
  <si>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</si>
  <si>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</si>
  <si>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</si>
  <si>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</si>
  <si>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</si>
  <si>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</si>
  <si>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</si>
  <si>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</si>
  <si>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</si>
  <si>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</si>
  <si>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</si>
  <si>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</si>
  <si>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</si>
  <si>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</si>
  <si>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</si>
  <si>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</si>
  <si>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</si>
  <si>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</si>
  <si>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</si>
  <si>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</si>
  <si>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</si>
  <si>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</si>
  <si>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</si>
  <si>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</si>
  <si>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</si>
  <si>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</si>
  <si>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</si>
  <si>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</si>
  <si>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</si>
  <si>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</si>
  <si>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</si>
  <si>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</si>
  <si>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</si>
  <si>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</si>
  <si>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</si>
  <si>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</si>
  <si>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</si>
  <si>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</si>
  <si>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</si>
  <si>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</si>
  <si>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</si>
  <si>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</si>
  <si>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</si>
  <si>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</si>
  <si>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</si>
  <si>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</si>
  <si>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</si>
  <si>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</si>
  <si>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</si>
  <si>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</si>
  <si>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</si>
  <si>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</si>
  <si>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</si>
  <si>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</si>
  <si>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</si>
  <si>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</si>
  <si>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</si>
  <si>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</si>
  <si>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</si>
  <si>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</si>
  <si>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</si>
  <si>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</si>
  <si>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</si>
  <si>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</si>
  <si>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</si>
  <si>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</si>
  <si>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</si>
  <si>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</si>
  <si>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</si>
  <si>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</si>
  <si>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</si>
  <si>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</si>
  <si>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</si>
  <si>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</si>
  <si>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</si>
  <si>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</si>
  <si>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</si>
  <si>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</si>
  <si>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</si>
  <si>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</si>
  <si>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</si>
  <si>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</si>
  <si>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</si>
  <si>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</si>
  <si>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</si>
  <si>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</si>
  <si>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</si>
  <si>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</si>
  <si>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</si>
  <si>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</si>
  <si>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</si>
  <si>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</si>
  <si>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</si>
  <si>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</si>
  <si>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</si>
  <si>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</si>
  <si>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</si>
  <si>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</si>
  <si>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</si>
  <si>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</si>
  <si>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</si>
  <si>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</si>
  <si>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</si>
  <si>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</si>
  <si>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</si>
  <si>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</si>
  <si>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</si>
  <si>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</si>
  <si>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</si>
  <si>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</si>
  <si>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</si>
  <si>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</si>
  <si>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</si>
  <si>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</si>
  <si>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</si>
  <si>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</si>
  <si>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</si>
  <si>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</si>
  <si>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</si>
  <si>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</si>
  <si>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</si>
  <si>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</si>
  <si>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</si>
  <si>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</si>
  <si>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</si>
  <si>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</si>
  <si>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</si>
  <si>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</si>
  <si>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</si>
  <si>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</si>
  <si>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</si>
  <si>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</si>
  <si>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</si>
  <si>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</si>
  <si>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</si>
  <si>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</si>
  <si>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</si>
  <si>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</si>
  <si>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</si>
  <si>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</si>
  <si>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地上型3Dレーザースキャナー</t>
    <phoneticPr fontId="1"/>
  </si>
  <si>
    <t>日本測量機器工業会</t>
    <phoneticPr fontId="1"/>
  </si>
  <si>
    <t>x1：ターゲット移動・設置①</t>
    <rPh sb="8" eb="10">
      <t>イドウ</t>
    </rPh>
    <rPh sb="11" eb="13">
      <t>セッチ</t>
    </rPh>
    <phoneticPr fontId="1"/>
  </si>
  <si>
    <t>[秒/回]</t>
    <rPh sb="1" eb="2">
      <t>ビョウ</t>
    </rPh>
    <rPh sb="3" eb="4">
      <t>カイ</t>
    </rPh>
    <phoneticPr fontId="1"/>
  </si>
  <si>
    <t>[回/日・チーム]</t>
    <rPh sb="1" eb="2">
      <t>カイ</t>
    </rPh>
    <rPh sb="3" eb="4">
      <t>ニチ</t>
    </rPh>
    <phoneticPr fontId="1"/>
  </si>
  <si>
    <t>[チーム]</t>
    <phoneticPr fontId="1"/>
  </si>
  <si>
    <t>[秒/時間]</t>
    <rPh sb="1" eb="2">
      <t>ビョウ</t>
    </rPh>
    <rPh sb="3" eb="5">
      <t>ジカン</t>
    </rPh>
    <phoneticPr fontId="1"/>
  </si>
  <si>
    <t>x2：機器設置待ち</t>
    <rPh sb="3" eb="8">
      <t>キキセッチマ</t>
    </rPh>
    <phoneticPr fontId="1"/>
  </si>
  <si>
    <t>x3：測量待ち</t>
    <phoneticPr fontId="1"/>
  </si>
  <si>
    <t>[回/箇所]</t>
    <rPh sb="3" eb="5">
      <t>カショ</t>
    </rPh>
    <phoneticPr fontId="1"/>
  </si>
  <si>
    <t>[箇所/日・チーム]</t>
    <rPh sb="1" eb="3">
      <t>カショ</t>
    </rPh>
    <rPh sb="4" eb="5">
      <t>ニチ</t>
    </rPh>
    <phoneticPr fontId="1"/>
  </si>
  <si>
    <t>x4：ターゲット移動・設置②</t>
    <phoneticPr fontId="1"/>
  </si>
  <si>
    <t>x5：機器撤収待ち</t>
    <rPh sb="5" eb="7">
      <t>テッシュウ</t>
    </rPh>
    <phoneticPr fontId="1"/>
  </si>
  <si>
    <t>x6：担当者1名(機械担当)の現場同行・作業</t>
    <rPh sb="3" eb="6">
      <t>タントウシャ</t>
    </rPh>
    <rPh sb="7" eb="8">
      <t>メイ</t>
    </rPh>
    <rPh sb="9" eb="13">
      <t>キカイタントウ</t>
    </rPh>
    <rPh sb="15" eb="19">
      <t>ゲンバドウコウ</t>
    </rPh>
    <rPh sb="20" eb="22">
      <t>サギョウ</t>
    </rPh>
    <phoneticPr fontId="1"/>
  </si>
  <si>
    <t>[時間/日・チーム]</t>
    <rPh sb="1" eb="3">
      <t>ジカン</t>
    </rPh>
    <rPh sb="4" eb="5">
      <t>ニチ</t>
    </rPh>
    <phoneticPr fontId="1"/>
  </si>
  <si>
    <t>（＝x1+x2+x3+x4+x5+x6）</t>
    <phoneticPr fontId="1"/>
  </si>
  <si>
    <t>y1：機器設置</t>
    <rPh sb="3" eb="7">
      <t>キキセッチ</t>
    </rPh>
    <phoneticPr fontId="1"/>
  </si>
  <si>
    <t>[秒/回]</t>
    <phoneticPr fontId="1"/>
  </si>
  <si>
    <t>y2：ターゲット移動・設置</t>
    <rPh sb="8" eb="10">
      <t>イドウ</t>
    </rPh>
    <rPh sb="11" eb="13">
      <t>セッチ</t>
    </rPh>
    <phoneticPr fontId="1"/>
  </si>
  <si>
    <t>y3：ターゲットスキャン</t>
    <phoneticPr fontId="1"/>
  </si>
  <si>
    <t>y4：測量</t>
    <rPh sb="3" eb="5">
      <t>ソクリョウ</t>
    </rPh>
    <phoneticPr fontId="1"/>
  </si>
  <si>
    <t>y5：機器撤収</t>
    <rPh sb="3" eb="7">
      <t>キキテッシュウ</t>
    </rPh>
    <phoneticPr fontId="1"/>
  </si>
  <si>
    <t>[秒/日・チーム]</t>
    <rPh sb="1" eb="2">
      <t>ビョウ</t>
    </rPh>
    <rPh sb="3" eb="4">
      <t>ニチ</t>
    </rPh>
    <phoneticPr fontId="1"/>
  </si>
  <si>
    <t>（=y1+y2+y3+y4+y5）</t>
    <phoneticPr fontId="1"/>
  </si>
  <si>
    <t>[時間/日]</t>
    <phoneticPr fontId="1"/>
  </si>
  <si>
    <r>
      <t>[時間/日]</t>
    </r>
    <r>
      <rPr>
        <b/>
        <sz val="11"/>
        <color theme="1"/>
        <rFont val="ＭＳ Ｐゴシック"/>
        <family val="3"/>
        <charset val="128"/>
        <scheme val="minor"/>
      </rPr>
      <t>）</t>
    </r>
    <phoneticPr fontId="1"/>
  </si>
  <si>
    <t>1事業所当たり従業員数</t>
    <phoneticPr fontId="1"/>
  </si>
  <si>
    <t>人/事業所</t>
    <rPh sb="0" eb="1">
      <t>ニン</t>
    </rPh>
    <rPh sb="2" eb="5">
      <t>ジギョウショ</t>
    </rPh>
    <phoneticPr fontId="1"/>
  </si>
  <si>
    <t>令和3年経済センサス、令和4年建設関連業 登録業者数調査を用いて算出</t>
    <phoneticPr fontId="1"/>
  </si>
  <si>
    <t>1事業所当たり測量士数</t>
    <rPh sb="7" eb="10">
      <t>ソクリョウシ</t>
    </rPh>
    <rPh sb="10" eb="11">
      <t>カズ</t>
    </rPh>
    <phoneticPr fontId="1"/>
  </si>
  <si>
    <t>工業会ヒアリング結果より事業所の70%の人間がを測量を行うとして算出</t>
    <rPh sb="0" eb="3">
      <t>コウギョウカイ</t>
    </rPh>
    <rPh sb="8" eb="10">
      <t>ケッカ</t>
    </rPh>
    <rPh sb="32" eb="34">
      <t>サンシュツ</t>
    </rPh>
    <phoneticPr fontId="1"/>
  </si>
  <si>
    <t>1チーム当たりの測量士の人数</t>
    <rPh sb="4" eb="5">
      <t>ア</t>
    </rPh>
    <rPh sb="8" eb="11">
      <t>ソクリョウシ</t>
    </rPh>
    <rPh sb="12" eb="14">
      <t>ニンズウ</t>
    </rPh>
    <phoneticPr fontId="1"/>
  </si>
  <si>
    <t>人/チーム</t>
    <rPh sb="0" eb="1">
      <t>ニン</t>
    </rPh>
    <phoneticPr fontId="1"/>
  </si>
  <si>
    <t>工業会ヒアリング結果より</t>
    <phoneticPr fontId="1"/>
  </si>
  <si>
    <t>事業所当たりのチーム数</t>
    <rPh sb="0" eb="3">
      <t>ジギョウショ</t>
    </rPh>
    <rPh sb="3" eb="4">
      <t>ア</t>
    </rPh>
    <rPh sb="10" eb="11">
      <t>スウ</t>
    </rPh>
    <phoneticPr fontId="1"/>
  </si>
  <si>
    <t>チーム/事業所</t>
    <rPh sb="4" eb="7">
      <t>ジギョウショ</t>
    </rPh>
    <phoneticPr fontId="1"/>
  </si>
  <si>
    <t>1事業所当たり測量士数を１チーム当たりの測量士の人数で割って算出</t>
    <phoneticPr fontId="1"/>
  </si>
  <si>
    <t>年間稼働日数</t>
    <rPh sb="0" eb="4">
      <t>ネンカン</t>
    </rPh>
    <rPh sb="4" eb="6">
      <t>ニッスウ</t>
    </rPh>
    <phoneticPr fontId="42"/>
  </si>
  <si>
    <t>日/年</t>
    <rPh sb="0" eb="1">
      <t>ヒ</t>
    </rPh>
    <rPh sb="2" eb="3">
      <t>ネン</t>
    </rPh>
    <phoneticPr fontId="1"/>
  </si>
  <si>
    <t>1日当たりの測量点数</t>
    <rPh sb="1" eb="2">
      <t>ニチ</t>
    </rPh>
    <rPh sb="2" eb="3">
      <t>ア</t>
    </rPh>
    <rPh sb="6" eb="9">
      <t>ソクリョウテン</t>
    </rPh>
    <rPh sb="9" eb="10">
      <t>スウ</t>
    </rPh>
    <phoneticPr fontId="44"/>
  </si>
  <si>
    <t>箇所/日</t>
    <rPh sb="0" eb="2">
      <t>カショ</t>
    </rPh>
    <rPh sb="3" eb="4">
      <t>ニチ</t>
    </rPh>
    <phoneticPr fontId="1"/>
  </si>
  <si>
    <t>導入前）測量点一か所当たりの測定回数</t>
    <rPh sb="0" eb="3">
      <t>ドウニュウマエ</t>
    </rPh>
    <rPh sb="4" eb="7">
      <t>ソクリョウテン</t>
    </rPh>
    <rPh sb="7" eb="8">
      <t>イッ</t>
    </rPh>
    <rPh sb="9" eb="10">
      <t>ショ</t>
    </rPh>
    <rPh sb="10" eb="11">
      <t>ア</t>
    </rPh>
    <rPh sb="14" eb="18">
      <t>ソクテイカイスウ</t>
    </rPh>
    <phoneticPr fontId="1"/>
  </si>
  <si>
    <t>回/箇所</t>
    <rPh sb="0" eb="1">
      <t>カイ</t>
    </rPh>
    <rPh sb="2" eb="4">
      <t>カショ</t>
    </rPh>
    <phoneticPr fontId="1"/>
  </si>
  <si>
    <t>想定導入機器台数</t>
    <phoneticPr fontId="1"/>
  </si>
  <si>
    <t>台</t>
    <phoneticPr fontId="1"/>
  </si>
  <si>
    <t>1チームにつき1台必要とする</t>
    <phoneticPr fontId="1"/>
  </si>
  <si>
    <t>同上</t>
    <rPh sb="0" eb="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</si>
</sst>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0"/>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b/>
      <sz val="11"/>
      <color theme="1"/>
      <name val="ＭＳ Ｐゴシック"/>
      <family val="2"/>
      <charset val="128"/>
      <scheme val="minor"/>
    </font>
    <font>
      <sz val="11"/>
      <name val="ＭＳ Ｐゴシック"/>
      <family val="3"/>
    </font>
    <font>
      <sz val="10"/>
      <color rgb="FFFF0000"/>
      <name val="ＭＳ Ｐ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85">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6" fillId="0" borderId="0" xfId="0" applyFont="1" applyAlignment="1">
      <alignment horizontal="center" vertical="center"/>
    </xf>
    <xf numFmtId="0" fontId="32" fillId="0" borderId="0" xfId="0" applyFont="1" applyAlignment="1">
      <alignment vertical="top" wrapText="1"/>
    </xf>
    <xf numFmtId="0" fontId="32" fillId="0" borderId="0" xfId="0" applyFont="1" applyAlignment="1">
      <alignment horizontal="left" vertical="top" wrapText="1"/>
    </xf>
    <xf numFmtId="0" fontId="39" fillId="0" borderId="0" xfId="0" applyFont="1">
      <alignment vertical="center"/>
    </xf>
    <xf numFmtId="178" fontId="0" fillId="14" borderId="0" xfId="0" applyNumberFormat="1" applyFill="1" applyAlignment="1">
      <alignment horizontal="center" vertical="center"/>
    </xf>
    <xf numFmtId="178" fontId="0" fillId="14" borderId="4" xfId="0" applyNumberFormat="1" applyFill="1" applyBorder="1" applyAlignment="1">
      <alignment horizontal="center" vertical="center"/>
    </xf>
    <xf numFmtId="178" fontId="0" fillId="0" borderId="0" xfId="0" applyNumberFormat="1" applyAlignment="1">
      <alignment horizontal="center" vertical="center"/>
    </xf>
    <xf numFmtId="178" fontId="0" fillId="12" borderId="0" xfId="0" applyNumberFormat="1" applyFill="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178" fontId="40" fillId="12" borderId="72" xfId="0" applyNumberFormat="1" applyFont="1" applyFill="1" applyBorder="1" applyAlignment="1">
      <alignment horizontal="center" vertical="center"/>
    </xf>
    <xf numFmtId="0" fontId="41" fillId="0" borderId="0" xfId="0" applyFont="1">
      <alignment vertical="center"/>
    </xf>
    <xf numFmtId="0" fontId="0" fillId="12" borderId="72" xfId="0" applyFill="1" applyBorder="1" applyAlignment="1">
      <alignment horizontal="center" vertical="center"/>
    </xf>
    <xf numFmtId="0" fontId="41" fillId="0" borderId="4" xfId="0" applyFont="1" applyBorder="1">
      <alignment vertical="center"/>
    </xf>
    <xf numFmtId="0" fontId="5" fillId="0" borderId="0" xfId="0" applyFont="1">
      <alignment vertical="center"/>
    </xf>
    <xf numFmtId="178" fontId="0" fillId="12" borderId="72" xfId="0" applyNumberFormat="1"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73" xfId="0" applyFill="1" applyBorder="1" applyAlignment="1">
      <alignment horizontal="center" vertical="center"/>
    </xf>
    <xf numFmtId="0" fontId="0" fillId="5" borderId="74" xfId="0" applyFill="1" applyBorder="1" applyAlignment="1">
      <alignment horizontal="right" vertical="center"/>
    </xf>
    <xf numFmtId="0" fontId="0" fillId="5" borderId="44" xfId="0" applyFill="1" applyBorder="1">
      <alignment vertical="center"/>
    </xf>
    <xf numFmtId="0" fontId="0" fillId="5" borderId="44" xfId="0" applyFill="1" applyBorder="1" applyAlignment="1">
      <alignment vertical="center" wrapText="1"/>
    </xf>
    <xf numFmtId="0" fontId="0" fillId="5" borderId="76" xfId="0" applyFill="1" applyBorder="1" applyAlignment="1">
      <alignment horizontal="right" vertical="center"/>
    </xf>
    <xf numFmtId="0" fontId="0" fillId="5" borderId="45" xfId="0" applyFill="1" applyBorder="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179" fontId="0" fillId="0" borderId="0" xfId="0" applyNumberFormat="1" applyAlignment="1">
      <alignment horizontal="center" vertical="center"/>
    </xf>
    <xf numFmtId="1" fontId="0" fillId="15" borderId="0" xfId="0" applyNumberFormat="1" applyFill="1" applyAlignment="1">
      <alignment horizontal="center" vertical="center"/>
    </xf>
    <xf numFmtId="176" fontId="0" fillId="14" borderId="0" xfId="0" applyNumberFormat="1" applyFill="1" applyAlignment="1">
      <alignment horizontal="center" vertical="center"/>
    </xf>
    <xf numFmtId="1" fontId="0" fillId="0" borderId="0" xfId="0" applyNumberFormat="1" applyAlignment="1">
      <alignment horizontal="center" vertical="center"/>
    </xf>
    <xf numFmtId="179" fontId="0" fillId="0" borderId="4" xfId="0" applyNumberFormat="1" applyBorder="1" applyAlignment="1">
      <alignment horizontal="center" vertical="center"/>
    </xf>
    <xf numFmtId="1" fontId="0" fillId="0" borderId="4" xfId="0" applyNumberFormat="1" applyBorder="1" applyAlignment="1">
      <alignment horizontal="center" vertical="center"/>
    </xf>
    <xf numFmtId="176" fontId="0" fillId="14" borderId="4" xfId="0" applyNumberFormat="1" applyFill="1" applyBorder="1" applyAlignment="1">
      <alignment horizontal="center" vertical="center"/>
    </xf>
    <xf numFmtId="0" fontId="40" fillId="0" borderId="4" xfId="0" applyFont="1" applyBorder="1" applyAlignment="1">
      <alignment horizontal="center" vertical="center"/>
    </xf>
    <xf numFmtId="178" fontId="0" fillId="15" borderId="0" xfId="0" applyNumberFormat="1" applyFill="1" applyAlignment="1">
      <alignment horizontal="center" vertical="center"/>
    </xf>
    <xf numFmtId="1" fontId="0" fillId="15" borderId="4" xfId="0" applyNumberFormat="1" applyFill="1" applyBorder="1" applyAlignment="1">
      <alignment horizontal="center" vertical="center"/>
    </xf>
    <xf numFmtId="178" fontId="0" fillId="15" borderId="4" xfId="0" applyNumberFormat="1" applyFill="1" applyBorder="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28" fillId="0" borderId="0" xfId="0" applyFont="1">
      <alignment vertical="center"/>
    </xf>
    <xf numFmtId="0" fontId="0" fillId="5" borderId="75" xfId="0" applyFill="1" applyBorder="1">
      <alignment vertical="center"/>
    </xf>
    <xf numFmtId="1" fontId="0" fillId="5" borderId="44" xfId="0" applyNumberFormat="1" applyFill="1" applyBorder="1" applyAlignment="1">
      <alignment horizontal="right" vertical="center"/>
    </xf>
    <xf numFmtId="0" fontId="43" fillId="5" borderId="75" xfId="0" applyFont="1" applyFill="1" applyBorder="1">
      <alignment vertical="center"/>
    </xf>
    <xf numFmtId="0" fontId="43" fillId="5" borderId="44" xfId="0" applyFont="1" applyFill="1" applyBorder="1">
      <alignment vertical="center"/>
    </xf>
    <xf numFmtId="0" fontId="0" fillId="5" borderId="78" xfId="0" applyFill="1" applyBorder="1">
      <alignment vertical="center"/>
    </xf>
    <xf numFmtId="0" fontId="0" fillId="5" borderId="45" xfId="0" applyFill="1" applyBorder="1">
      <alignment vertical="center"/>
    </xf>
    <xf numFmtId="0" fontId="0" fillId="5" borderId="77" xfId="0" applyFill="1" applyBorder="1" applyAlignment="1">
      <alignment vertical="center" wrapText="1"/>
    </xf>
    <xf numFmtId="1" fontId="0" fillId="0" borderId="44" xfId="0" applyNumberFormat="1" applyBorder="1" applyAlignment="1">
      <alignment horizontal="right" vertical="center"/>
    </xf>
    <xf numFmtId="0" fontId="0" fillId="0" borderId="44" xfId="0" applyBorder="1" applyAlignment="1">
      <alignment horizontal="right" vertical="center"/>
    </xf>
    <xf numFmtId="176" fontId="6" fillId="0" borderId="0" xfId="0" applyNumberFormat="1" applyFont="1" applyAlignment="1">
      <alignment horizontal="center"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0" fillId="0" borderId="0" xfId="0"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30480</xdr:rowOff>
        </xdr:from>
        <xdr:to>
          <xdr:col>44</xdr:col>
          <xdr:colOff>76200</xdr:colOff>
          <xdr:row>85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137160</xdr:rowOff>
        </xdr:from>
        <xdr:to>
          <xdr:col>44</xdr:col>
          <xdr:colOff>83820</xdr:colOff>
          <xdr:row>36</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42" hidden="1" customWidth="1"/>
    <col min="13" max="16" width="9" style="42" hidden="1" customWidth="1"/>
  </cols>
  <sheetData>
    <row r="1" spans="1:17" x14ac:dyDescent="0.2">
      <c r="A1" t="str">
        <f>IF(審査結果サマリ!E4&lt;&gt;"","工業会審査管理番号：　" &amp;審査結果サマリ!C2,"")</f>
        <v/>
      </c>
      <c r="J1" s="102" t="s">
        <v>219</v>
      </c>
      <c r="L1"/>
      <c r="M1"/>
      <c r="N1"/>
      <c r="O1"/>
      <c r="P1"/>
    </row>
    <row r="3" spans="1:17" ht="23.4" x14ac:dyDescent="0.2">
      <c r="A3" s="258" t="s">
        <v>0</v>
      </c>
      <c r="B3" s="258"/>
      <c r="C3" s="258"/>
      <c r="D3" s="258"/>
      <c r="E3" s="258"/>
      <c r="F3" s="258"/>
      <c r="G3" s="258"/>
      <c r="H3" s="258"/>
      <c r="I3" s="258"/>
      <c r="J3" s="258"/>
      <c r="K3" s="258"/>
    </row>
    <row r="4" spans="1:17" ht="13.8" thickBot="1" x14ac:dyDescent="0.25"/>
    <row r="5" spans="1:17" ht="20.25" customHeight="1" thickBot="1" x14ac:dyDescent="0.25">
      <c r="B5" s="4" t="s">
        <v>1</v>
      </c>
      <c r="C5" s="262"/>
      <c r="D5" s="263"/>
      <c r="E5" s="263"/>
      <c r="F5" s="263"/>
      <c r="G5" s="263"/>
      <c r="H5" s="263"/>
      <c r="I5" s="264"/>
    </row>
    <row r="6" spans="1:17" ht="20.25" customHeight="1" thickBot="1" x14ac:dyDescent="0.25">
      <c r="B6" s="4" t="s">
        <v>2</v>
      </c>
      <c r="C6" s="262"/>
      <c r="D6" s="263"/>
      <c r="E6" s="263"/>
      <c r="F6" s="263"/>
      <c r="G6" s="263"/>
      <c r="H6" s="263"/>
      <c r="I6" s="264"/>
    </row>
    <row r="8" spans="1:17" ht="39.75" customHeight="1" x14ac:dyDescent="0.2">
      <c r="B8" s="265" t="s">
        <v>146</v>
      </c>
      <c r="C8" s="265"/>
      <c r="D8" s="265"/>
      <c r="E8" s="265"/>
      <c r="F8" s="265"/>
      <c r="G8" s="265"/>
      <c r="H8" s="265"/>
      <c r="I8" s="265"/>
      <c r="J8" s="265"/>
    </row>
    <row r="10" spans="1:17" ht="16.2" x14ac:dyDescent="0.2">
      <c r="B10" s="6"/>
      <c r="C10" s="14" t="s">
        <v>3</v>
      </c>
      <c r="D10" s="14"/>
      <c r="E10" s="7"/>
      <c r="F10" s="7"/>
      <c r="G10" s="7"/>
      <c r="H10" s="7"/>
      <c r="I10" s="7"/>
      <c r="J10" s="8"/>
    </row>
    <row r="11" spans="1:17" x14ac:dyDescent="0.2">
      <c r="B11" s="9"/>
      <c r="J11" s="10"/>
    </row>
    <row r="12" spans="1:17" x14ac:dyDescent="0.2">
      <c r="B12" s="9"/>
      <c r="C12" s="39" t="s">
        <v>4</v>
      </c>
      <c r="D12" s="40"/>
      <c r="E12" s="259" t="s">
        <v>241</v>
      </c>
      <c r="F12" s="260"/>
      <c r="G12" s="260"/>
      <c r="H12" s="260"/>
      <c r="I12" s="261"/>
      <c r="J12" s="10"/>
    </row>
    <row r="13" spans="1:17" x14ac:dyDescent="0.2">
      <c r="B13" s="9"/>
      <c r="C13" s="7"/>
      <c r="D13" s="7"/>
      <c r="E13" s="38"/>
      <c r="F13" s="38"/>
      <c r="G13" s="38"/>
      <c r="H13" s="38"/>
      <c r="I13" s="38"/>
      <c r="J13" s="10"/>
      <c r="Q13" s="41"/>
    </row>
    <row r="14" spans="1:17" x14ac:dyDescent="0.2">
      <c r="B14" s="11"/>
      <c r="C14" s="1"/>
      <c r="D14" s="1"/>
      <c r="E14" s="1"/>
      <c r="F14" s="1"/>
      <c r="G14" s="1"/>
      <c r="H14" s="3"/>
      <c r="I14" s="3"/>
      <c r="J14" s="12"/>
    </row>
    <row r="15" spans="1:17" hidden="1" x14ac:dyDescent="0.2"/>
    <row r="16" spans="1:17" ht="16.2" hidden="1" x14ac:dyDescent="0.2">
      <c r="B16" s="6"/>
      <c r="C16" s="14" t="s">
        <v>216</v>
      </c>
      <c r="D16" s="14"/>
      <c r="E16" s="7"/>
      <c r="F16" s="7"/>
      <c r="G16" s="7"/>
      <c r="H16" s="7"/>
      <c r="I16" s="7"/>
      <c r="J16" s="8"/>
    </row>
    <row r="17" spans="2:17" ht="13.8" hidden="1" thickBot="1" x14ac:dyDescent="0.25">
      <c r="B17" s="9"/>
      <c r="J17" s="10"/>
      <c r="L17"/>
    </row>
    <row r="18" spans="2:17" ht="13.8" hidden="1" thickBot="1" x14ac:dyDescent="0.25">
      <c r="B18" s="9"/>
      <c r="C18" s="240"/>
      <c r="D18" s="241"/>
      <c r="E18" s="241"/>
      <c r="F18" s="241"/>
      <c r="G18" s="241"/>
      <c r="H18" s="242"/>
      <c r="I18" s="181"/>
      <c r="J18" s="10"/>
      <c r="L18" t="str">
        <f>IF(C18&lt;&gt;"",C18,"")</f>
        <v/>
      </c>
      <c r="M18" s="20" t="str">
        <f>IF(AND(C18&lt;&gt;"",I18&lt;&gt;""),I18,"")</f>
        <v/>
      </c>
      <c r="Q18" s="41" t="str">
        <f>IF(L18&lt;&gt;"",IF(M18&lt;&gt;"","OK","「あり」または「なし」を選択してください"),"")</f>
        <v/>
      </c>
    </row>
    <row r="19" spans="2:17" ht="13.95" hidden="1" customHeight="1" thickBot="1" x14ac:dyDescent="0.25">
      <c r="B19" s="9"/>
      <c r="C19" s="243"/>
      <c r="D19" s="244"/>
      <c r="E19" s="244"/>
      <c r="F19" s="244"/>
      <c r="G19" s="244"/>
      <c r="H19" s="245"/>
      <c r="I19" s="181"/>
      <c r="J19" s="10"/>
      <c r="L19" t="str">
        <f>IF(C19&lt;&gt;"",C19,"")</f>
        <v/>
      </c>
      <c r="M19" s="20" t="str">
        <f>IF(AND(C19&lt;&gt;"",I19&lt;&gt;""),I19,"")</f>
        <v/>
      </c>
      <c r="Q19" s="41" t="str">
        <f>IF(L19&lt;&gt;"",IF(M19&lt;&gt;"","OK","「あり」または「なし」を選択してください"),"")</f>
        <v/>
      </c>
    </row>
    <row r="20" spans="2:17" ht="13.8" hidden="1" thickBot="1" x14ac:dyDescent="0.25">
      <c r="B20" s="9"/>
      <c r="C20" s="240"/>
      <c r="D20" s="241"/>
      <c r="E20" s="241"/>
      <c r="F20" s="241"/>
      <c r="G20" s="241"/>
      <c r="H20" s="242"/>
      <c r="I20" s="181"/>
      <c r="J20" s="10"/>
      <c r="L20" t="str">
        <f>IF(C20&lt;&gt;"",C20,"")</f>
        <v/>
      </c>
      <c r="M20" s="20" t="str">
        <f>IF(AND(C20&lt;&gt;"",I20&lt;&gt;""),I20,"")</f>
        <v/>
      </c>
      <c r="Q20" s="41" t="str">
        <f>IF(L20&lt;&gt;"",IF(M20&lt;&gt;"","OK","「あり」または「なし」を選択してください"),"")</f>
        <v/>
      </c>
    </row>
    <row r="21" spans="2:17" hidden="1" x14ac:dyDescent="0.2">
      <c r="B21" s="9"/>
      <c r="E21" s="37"/>
      <c r="F21" s="37"/>
      <c r="G21" s="37"/>
      <c r="H21" s="37"/>
      <c r="I21" s="5"/>
      <c r="J21" s="10"/>
    </row>
    <row r="22" spans="2:17" hidden="1" x14ac:dyDescent="0.2">
      <c r="B22" s="11"/>
      <c r="C22" s="1"/>
      <c r="D22" s="1"/>
      <c r="E22" s="1"/>
      <c r="F22" s="1"/>
      <c r="G22" s="1"/>
      <c r="H22" s="1"/>
      <c r="I22" s="1"/>
      <c r="J22" s="12"/>
    </row>
    <row r="23" spans="2:17" hidden="1" x14ac:dyDescent="0.2"/>
    <row r="24" spans="2:17" ht="16.2" hidden="1" x14ac:dyDescent="0.2">
      <c r="B24" s="6"/>
      <c r="C24" s="14" t="s">
        <v>204</v>
      </c>
      <c r="D24" s="14"/>
      <c r="E24" s="7"/>
      <c r="F24" s="7"/>
      <c r="G24" s="7"/>
      <c r="H24" s="7"/>
      <c r="I24" s="7"/>
      <c r="J24" s="8"/>
      <c r="M24" s="7" t="s">
        <v>205</v>
      </c>
      <c r="N24" s="7"/>
      <c r="O24" s="7"/>
      <c r="P24" s="8"/>
    </row>
    <row r="25" spans="2:17" ht="13.8" hidden="1" thickBot="1" x14ac:dyDescent="0.25">
      <c r="B25" s="9"/>
      <c r="J25" s="10"/>
      <c r="L25" t="str">
        <f>L26</f>
        <v>省力化パラメータなし</v>
      </c>
      <c r="M25" t="s">
        <v>206</v>
      </c>
      <c r="N25" t="s">
        <v>207</v>
      </c>
      <c r="O25" t="s">
        <v>208</v>
      </c>
      <c r="P25" s="10" t="s">
        <v>209</v>
      </c>
    </row>
    <row r="26" spans="2:17" ht="13.8" hidden="1" thickBot="1" x14ac:dyDescent="0.25">
      <c r="B26" s="9"/>
      <c r="C26" s="246"/>
      <c r="D26" s="247"/>
      <c r="E26" s="248"/>
      <c r="F26" s="249"/>
      <c r="G26" s="249"/>
      <c r="H26" s="250"/>
      <c r="I26" s="17"/>
      <c r="J26" s="10"/>
      <c r="L26" t="str">
        <f>"省力化パラメータなし"</f>
        <v>省力化パラメータなし</v>
      </c>
      <c r="M26"/>
      <c r="N26"/>
      <c r="O26"/>
      <c r="P26" s="10"/>
    </row>
    <row r="27" spans="2:17" hidden="1" x14ac:dyDescent="0.2">
      <c r="B27" s="9"/>
      <c r="E27" s="37"/>
      <c r="F27" s="37"/>
      <c r="G27" s="37"/>
      <c r="H27" s="37"/>
      <c r="I27" s="5"/>
      <c r="J27" s="10"/>
    </row>
    <row r="28" spans="2:17" hidden="1" x14ac:dyDescent="0.2">
      <c r="B28" s="11"/>
      <c r="C28" s="1"/>
      <c r="D28" s="1"/>
      <c r="E28" s="1"/>
      <c r="F28" s="1"/>
      <c r="G28" s="1"/>
      <c r="H28" s="1"/>
      <c r="I28" s="1"/>
      <c r="J28" s="12"/>
    </row>
    <row r="29" spans="2:17" x14ac:dyDescent="0.2">
      <c r="H29" s="2"/>
      <c r="I29" s="2"/>
    </row>
    <row r="30" spans="2:17" ht="16.2" x14ac:dyDescent="0.2">
      <c r="B30" s="6"/>
      <c r="C30" s="14" t="s">
        <v>6</v>
      </c>
      <c r="D30" s="14"/>
      <c r="E30" s="7"/>
      <c r="F30" s="7"/>
      <c r="G30" s="7"/>
      <c r="H30" s="13"/>
      <c r="I30" s="13"/>
      <c r="J30" s="8"/>
    </row>
    <row r="31" spans="2:17" ht="13.8" thickBot="1" x14ac:dyDescent="0.25">
      <c r="B31" s="9"/>
      <c r="H31" s="2"/>
      <c r="I31" s="2"/>
      <c r="J31" s="10"/>
    </row>
    <row r="32" spans="2:17" ht="13.8" thickBot="1" x14ac:dyDescent="0.25">
      <c r="B32" s="9"/>
      <c r="C32" s="246" t="s">
        <v>132</v>
      </c>
      <c r="D32" s="247"/>
      <c r="E32" s="271"/>
      <c r="F32" s="272"/>
      <c r="G32" s="272"/>
      <c r="H32" s="273"/>
      <c r="I32" s="17" t="s">
        <v>7</v>
      </c>
      <c r="J32" s="10"/>
    </row>
    <row r="33" spans="2:11" ht="13.8" thickBot="1" x14ac:dyDescent="0.25">
      <c r="B33" s="9"/>
      <c r="C33" s="246" t="s">
        <v>8</v>
      </c>
      <c r="D33" s="247"/>
      <c r="E33" s="271"/>
      <c r="F33" s="272"/>
      <c r="G33" s="272"/>
      <c r="H33" s="273"/>
      <c r="I33" s="17" t="s">
        <v>7</v>
      </c>
      <c r="J33" s="10"/>
    </row>
    <row r="34" spans="2:11" x14ac:dyDescent="0.2">
      <c r="B34" s="9"/>
      <c r="E34" s="37"/>
      <c r="F34" s="37"/>
      <c r="G34" s="37"/>
      <c r="H34" s="37"/>
      <c r="I34" s="19"/>
      <c r="J34" s="10"/>
    </row>
    <row r="35" spans="2:11" x14ac:dyDescent="0.2">
      <c r="B35" s="11"/>
      <c r="C35" s="1"/>
      <c r="D35" s="1"/>
      <c r="E35" s="1"/>
      <c r="F35" s="1"/>
      <c r="G35" s="1"/>
      <c r="H35" s="18"/>
      <c r="I35" s="3"/>
      <c r="J35" s="12"/>
    </row>
    <row r="36" spans="2:11" x14ac:dyDescent="0.2">
      <c r="K36" s="15" t="s">
        <v>9</v>
      </c>
    </row>
    <row r="37" spans="2:11" s="42" customFormat="1" ht="16.2" x14ac:dyDescent="0.2">
      <c r="B37" s="43"/>
      <c r="C37" s="44" t="s">
        <v>10</v>
      </c>
      <c r="D37" s="44"/>
      <c r="E37" s="45"/>
      <c r="F37" s="45"/>
      <c r="G37" s="45"/>
      <c r="H37" s="46"/>
      <c r="I37" s="46"/>
      <c r="J37" s="47"/>
    </row>
    <row r="38" spans="2:11" s="42" customFormat="1" ht="13.8" thickBot="1" x14ac:dyDescent="0.25">
      <c r="B38" s="48"/>
      <c r="H38" s="49"/>
      <c r="I38" s="49"/>
      <c r="J38" s="50"/>
    </row>
    <row r="39" spans="2:11" s="42" customFormat="1" ht="13.8" thickBot="1" x14ac:dyDescent="0.25">
      <c r="B39" s="48"/>
      <c r="C39" s="266" t="s">
        <v>11</v>
      </c>
      <c r="D39" s="267"/>
      <c r="E39" s="268" t="s">
        <v>12</v>
      </c>
      <c r="F39" s="269"/>
      <c r="G39" s="269"/>
      <c r="H39" s="269"/>
      <c r="I39" s="270"/>
      <c r="J39" s="50"/>
    </row>
    <row r="40" spans="2:11" s="42" customFormat="1" ht="13.8" thickBot="1" x14ac:dyDescent="0.25">
      <c r="B40" s="48"/>
      <c r="C40" s="266" t="s">
        <v>13</v>
      </c>
      <c r="D40" s="267"/>
      <c r="E40" s="268" t="s">
        <v>12</v>
      </c>
      <c r="F40" s="269"/>
      <c r="G40" s="269"/>
      <c r="H40" s="269"/>
      <c r="I40" s="270"/>
      <c r="J40" s="50"/>
    </row>
    <row r="41" spans="2:11" s="42" customFormat="1" ht="13.8" thickBot="1" x14ac:dyDescent="0.25">
      <c r="B41" s="48"/>
      <c r="C41" s="266" t="s">
        <v>14</v>
      </c>
      <c r="D41" s="267"/>
      <c r="E41" s="268" t="s">
        <v>12</v>
      </c>
      <c r="F41" s="269"/>
      <c r="G41" s="269"/>
      <c r="H41" s="269"/>
      <c r="I41" s="270"/>
      <c r="J41" s="50"/>
    </row>
    <row r="42" spans="2:11" s="42" customFormat="1" ht="13.8" thickBot="1" x14ac:dyDescent="0.25">
      <c r="B42" s="48"/>
      <c r="C42" s="266" t="s">
        <v>15</v>
      </c>
      <c r="D42" s="267"/>
      <c r="E42" s="268" t="s">
        <v>12</v>
      </c>
      <c r="F42" s="269"/>
      <c r="G42" s="269"/>
      <c r="H42" s="269"/>
      <c r="I42" s="270"/>
      <c r="J42" s="50"/>
    </row>
    <row r="43" spans="2:11" s="42" customFormat="1" ht="13.8" thickBot="1" x14ac:dyDescent="0.25">
      <c r="B43" s="48"/>
      <c r="C43" s="266" t="s">
        <v>16</v>
      </c>
      <c r="D43" s="267"/>
      <c r="E43" s="268" t="s">
        <v>12</v>
      </c>
      <c r="F43" s="269"/>
      <c r="G43" s="269"/>
      <c r="H43" s="269"/>
      <c r="I43" s="270"/>
      <c r="J43" s="50"/>
    </row>
    <row r="44" spans="2:11" s="42" customFormat="1" x14ac:dyDescent="0.2">
      <c r="B44" s="48"/>
      <c r="C44" s="42" t="s">
        <v>17</v>
      </c>
      <c r="H44" s="51"/>
      <c r="I44" s="49"/>
      <c r="J44" s="50"/>
    </row>
    <row r="45" spans="2:11" s="42" customFormat="1" x14ac:dyDescent="0.2">
      <c r="B45" s="52"/>
      <c r="C45" s="53"/>
      <c r="D45" s="53"/>
      <c r="E45" s="53"/>
      <c r="F45" s="53"/>
      <c r="G45" s="53"/>
      <c r="H45" s="54"/>
      <c r="I45" s="55"/>
      <c r="J45" s="56"/>
    </row>
    <row r="46" spans="2:11" s="42" customFormat="1" x14ac:dyDescent="0.2"/>
    <row r="47" spans="2:11" s="42" customFormat="1" x14ac:dyDescent="0.2">
      <c r="C47" s="253" t="s">
        <v>18</v>
      </c>
      <c r="D47" s="255"/>
      <c r="E47" s="253"/>
      <c r="F47" s="254"/>
      <c r="G47" s="254"/>
      <c r="H47" s="254"/>
      <c r="I47" s="255"/>
    </row>
    <row r="48" spans="2:11" s="42" customFormat="1" x14ac:dyDescent="0.2">
      <c r="C48" s="256"/>
      <c r="D48" s="256"/>
      <c r="E48" s="256"/>
      <c r="F48" s="256"/>
      <c r="G48" s="256"/>
      <c r="H48" s="256"/>
      <c r="I48" s="256"/>
    </row>
    <row r="49" spans="3:9" s="42" customFormat="1" x14ac:dyDescent="0.2">
      <c r="C49" s="251" t="s">
        <v>19</v>
      </c>
      <c r="D49" s="252"/>
      <c r="E49" s="251"/>
      <c r="F49" s="257"/>
      <c r="G49" s="257"/>
      <c r="H49" s="257"/>
      <c r="I49" s="252"/>
    </row>
    <row r="50" spans="3:9" s="42" customFormat="1" x14ac:dyDescent="0.2">
      <c r="C50" s="251" t="s">
        <v>20</v>
      </c>
      <c r="D50" s="252"/>
      <c r="E50" s="251"/>
      <c r="F50" s="257"/>
      <c r="G50" s="257"/>
      <c r="H50" s="257"/>
      <c r="I50" s="252"/>
    </row>
    <row r="51" spans="3:9" s="42" customFormat="1" x14ac:dyDescent="0.2">
      <c r="C51" s="251" t="s">
        <v>21</v>
      </c>
      <c r="D51" s="252"/>
      <c r="E51" s="251"/>
      <c r="F51" s="257"/>
      <c r="G51" s="257"/>
      <c r="H51" s="257"/>
      <c r="I51" s="252"/>
    </row>
    <row r="52" spans="3:9" s="42" customFormat="1" x14ac:dyDescent="0.2">
      <c r="C52" s="251" t="s">
        <v>22</v>
      </c>
      <c r="D52" s="252"/>
      <c r="E52" s="251"/>
      <c r="F52" s="257"/>
      <c r="G52" s="257"/>
      <c r="H52" s="257"/>
      <c r="I52" s="252"/>
    </row>
    <row r="53" spans="3:9" s="42" customFormat="1" x14ac:dyDescent="0.2">
      <c r="C53" s="251" t="s">
        <v>23</v>
      </c>
      <c r="D53" s="252"/>
      <c r="E53" s="251"/>
      <c r="F53" s="257"/>
      <c r="G53" s="257"/>
      <c r="H53" s="257"/>
      <c r="I53" s="252"/>
    </row>
  </sheetData>
  <sheetProtection algorithmName="SHA-512" hashValue="ENucS9vzjXchQG+HA5rTT6ITZ+Z4erxts9TOS321vo9aaHvajTP7hPDN57UfGO4uVzzPOFzifTzpdjgcTKtz4g==" saltValue="yHaWJ3JZEZ+eJ7ZYWy2KQA=="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8671875" defaultRowHeight="12" x14ac:dyDescent="0.2"/>
  <cols>
    <col min="1" max="46" width="2.109375" style="21" customWidth="1"/>
    <col min="47" max="47" width="8.109375" style="21" hidden="1" customWidth="1"/>
    <col min="48" max="48" width="28" style="21" customWidth="1"/>
    <col min="49" max="57" width="2.109375" style="21" customWidth="1"/>
    <col min="58" max="61" width="3.44140625" style="21" customWidth="1"/>
    <col min="62" max="16384" width="8.88671875" style="21"/>
  </cols>
  <sheetData>
    <row r="1" spans="1:48" x14ac:dyDescent="0.2">
      <c r="A1" s="276" t="s">
        <v>24</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8"/>
    </row>
    <row r="2" spans="1:48" x14ac:dyDescent="0.2">
      <c r="A2" s="279"/>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1"/>
    </row>
    <row r="3" spans="1:48" x14ac:dyDescent="0.2">
      <c r="A3" s="282" t="str">
        <f>"【"&amp;製品カテゴリ&amp;"】"</f>
        <v>【地上型3Dレーザースキャナー】</v>
      </c>
      <c r="B3" s="282"/>
      <c r="C3" s="282"/>
      <c r="D3" s="282"/>
      <c r="E3" s="282"/>
      <c r="F3" s="282"/>
      <c r="G3" s="282"/>
      <c r="H3" s="282"/>
      <c r="I3" s="282"/>
      <c r="J3" s="282"/>
      <c r="K3" s="282"/>
      <c r="L3" s="282"/>
      <c r="M3" s="282"/>
      <c r="N3" s="282"/>
      <c r="O3" s="282"/>
      <c r="P3" s="282"/>
      <c r="Q3" s="282"/>
      <c r="R3" s="282"/>
      <c r="S3" s="282"/>
      <c r="T3" s="282"/>
      <c r="U3" s="282"/>
      <c r="V3" s="282"/>
      <c r="W3" s="282"/>
      <c r="X3" s="284" t="str">
        <f>IF(AV3=AU3,"","未入力または適切ではない項目があります")</f>
        <v>未入力または適切ではない項目があります</v>
      </c>
      <c r="Y3" s="284"/>
      <c r="Z3" s="284"/>
      <c r="AA3" s="284"/>
      <c r="AB3" s="284"/>
      <c r="AC3" s="284"/>
      <c r="AD3" s="284"/>
      <c r="AE3" s="284"/>
      <c r="AF3" s="284"/>
      <c r="AG3" s="284"/>
      <c r="AH3" s="284"/>
      <c r="AI3" s="284"/>
      <c r="AJ3" s="284"/>
      <c r="AK3" s="284"/>
      <c r="AL3" s="284"/>
      <c r="AM3" s="284"/>
      <c r="AN3" s="284"/>
      <c r="AO3" s="284"/>
      <c r="AP3" s="286" t="s">
        <v>25</v>
      </c>
      <c r="AQ3" s="286"/>
      <c r="AR3" s="286"/>
      <c r="AS3" s="286"/>
      <c r="AT3" s="286"/>
      <c r="AU3" s="21">
        <f>IF(製造事業者番号&lt;&gt;"",15,14)</f>
        <v>14</v>
      </c>
      <c r="AV3" s="36">
        <f>COUNTIF(AV8:AV10,"OK")+COUNTIF(AV14:AV88,"OK")</f>
        <v>0</v>
      </c>
    </row>
    <row r="4" spans="1:48"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5"/>
      <c r="Y4" s="285"/>
      <c r="Z4" s="285"/>
      <c r="AA4" s="285"/>
      <c r="AB4" s="285"/>
      <c r="AC4" s="285"/>
      <c r="AD4" s="285"/>
      <c r="AE4" s="285"/>
      <c r="AF4" s="285"/>
      <c r="AG4" s="285"/>
      <c r="AH4" s="285"/>
      <c r="AI4" s="285"/>
      <c r="AJ4" s="285"/>
      <c r="AK4" s="285"/>
      <c r="AL4" s="285"/>
      <c r="AM4" s="285"/>
      <c r="AN4" s="285"/>
      <c r="AO4" s="285"/>
      <c r="AP4" s="287"/>
      <c r="AQ4" s="287"/>
      <c r="AR4" s="287"/>
      <c r="AS4" s="287"/>
      <c r="AT4" s="287"/>
    </row>
    <row r="5" spans="1:48" x14ac:dyDescent="0.2">
      <c r="A5" s="57"/>
      <c r="B5" s="288" t="s">
        <v>26</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58"/>
    </row>
    <row r="6" spans="1:48" x14ac:dyDescent="0.2">
      <c r="A6" s="25"/>
      <c r="B6" s="274" t="s">
        <v>27</v>
      </c>
      <c r="C6" s="274"/>
      <c r="D6" s="274"/>
      <c r="E6" s="274"/>
      <c r="F6" s="274"/>
      <c r="G6" s="274"/>
      <c r="H6" s="274"/>
      <c r="I6" s="274"/>
      <c r="J6" s="274"/>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5">
      <c r="A7" s="25"/>
      <c r="B7" s="275"/>
      <c r="C7" s="275"/>
      <c r="D7" s="275"/>
      <c r="E7" s="275"/>
      <c r="F7" s="275"/>
      <c r="G7" s="275"/>
      <c r="H7" s="275"/>
      <c r="I7" s="275"/>
      <c r="J7" s="274"/>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2">
      <c r="A8" s="25"/>
      <c r="B8" s="289" t="s">
        <v>30</v>
      </c>
      <c r="C8" s="290"/>
      <c r="D8" s="290"/>
      <c r="E8" s="290"/>
      <c r="F8" s="290"/>
      <c r="G8" s="290"/>
      <c r="H8" s="290"/>
      <c r="I8" s="290"/>
      <c r="J8" s="293"/>
      <c r="K8" s="294"/>
      <c r="L8" s="294"/>
      <c r="M8" s="294"/>
      <c r="N8" s="294"/>
      <c r="O8" s="294"/>
      <c r="P8" s="294"/>
      <c r="Q8" s="294"/>
      <c r="R8" s="294"/>
      <c r="S8" s="294"/>
      <c r="T8" s="294"/>
      <c r="U8" s="295"/>
      <c r="V8" s="289" t="s">
        <v>31</v>
      </c>
      <c r="W8" s="290"/>
      <c r="X8" s="290"/>
      <c r="Y8" s="290"/>
      <c r="Z8" s="290"/>
      <c r="AA8" s="290"/>
      <c r="AB8" s="290"/>
      <c r="AC8" s="290"/>
      <c r="AD8" s="293"/>
      <c r="AE8" s="294"/>
      <c r="AF8" s="294"/>
      <c r="AG8" s="294"/>
      <c r="AH8" s="294"/>
      <c r="AI8" s="294"/>
      <c r="AJ8" s="294"/>
      <c r="AK8" s="294"/>
      <c r="AL8" s="294"/>
      <c r="AM8" s="294"/>
      <c r="AN8" s="294"/>
      <c r="AO8" s="295"/>
      <c r="AP8" s="78"/>
      <c r="AQ8" s="78"/>
      <c r="AR8" s="78"/>
      <c r="AS8" s="78"/>
      <c r="AT8" s="25"/>
      <c r="AU8" s="34"/>
      <c r="AV8" s="31" t="str">
        <f>IF(J8&lt;&gt;"",IF(LEN(ASC(J8))=13,IF(ISNUMBER(J8),"OK","半角数字で入力してください"),"半角数字13桁で入力してください"),"必須：法人番号")</f>
        <v>必須：法人番号</v>
      </c>
    </row>
    <row r="9" spans="1:48" ht="12.6" thickBot="1" x14ac:dyDescent="0.25">
      <c r="A9" s="25"/>
      <c r="B9" s="291"/>
      <c r="C9" s="292"/>
      <c r="D9" s="292"/>
      <c r="E9" s="292"/>
      <c r="F9" s="292"/>
      <c r="G9" s="292"/>
      <c r="H9" s="292"/>
      <c r="I9" s="292"/>
      <c r="J9" s="296"/>
      <c r="K9" s="297"/>
      <c r="L9" s="297"/>
      <c r="M9" s="297"/>
      <c r="N9" s="297"/>
      <c r="O9" s="297"/>
      <c r="P9" s="297"/>
      <c r="Q9" s="297"/>
      <c r="R9" s="297"/>
      <c r="S9" s="297"/>
      <c r="T9" s="297"/>
      <c r="U9" s="298"/>
      <c r="V9" s="291"/>
      <c r="W9" s="292"/>
      <c r="X9" s="292"/>
      <c r="Y9" s="292"/>
      <c r="Z9" s="292"/>
      <c r="AA9" s="292"/>
      <c r="AB9" s="292"/>
      <c r="AC9" s="292"/>
      <c r="AD9" s="296"/>
      <c r="AE9" s="297"/>
      <c r="AF9" s="297"/>
      <c r="AG9" s="297"/>
      <c r="AH9" s="297"/>
      <c r="AI9" s="297"/>
      <c r="AJ9" s="297"/>
      <c r="AK9" s="297"/>
      <c r="AL9" s="297"/>
      <c r="AM9" s="297"/>
      <c r="AN9" s="297"/>
      <c r="AO9" s="298"/>
      <c r="AP9" s="78"/>
      <c r="AQ9" s="78"/>
      <c r="AR9" s="78"/>
      <c r="AS9" s="78"/>
      <c r="AT9" s="25"/>
      <c r="AU9" s="34"/>
      <c r="AV9" s="32" t="str">
        <f>IF(AD8&lt;&gt;"","OK","必須：事業者区分")</f>
        <v>必須：事業者区分</v>
      </c>
    </row>
    <row r="10" spans="1:48" x14ac:dyDescent="0.2">
      <c r="A10" s="25"/>
      <c r="B10" s="299" t="s">
        <v>159</v>
      </c>
      <c r="C10" s="290"/>
      <c r="D10" s="290"/>
      <c r="E10" s="290"/>
      <c r="F10" s="290"/>
      <c r="G10" s="290"/>
      <c r="H10" s="290"/>
      <c r="I10" s="290"/>
      <c r="J10" s="300" t="s">
        <v>32</v>
      </c>
      <c r="K10" s="301"/>
      <c r="L10" s="304"/>
      <c r="M10" s="305"/>
      <c r="N10" s="305"/>
      <c r="O10" s="305"/>
      <c r="P10" s="305"/>
      <c r="Q10" s="305"/>
      <c r="R10" s="305"/>
      <c r="S10" s="305"/>
      <c r="T10" s="305"/>
      <c r="U10" s="306"/>
      <c r="V10" s="310" t="s">
        <v>158</v>
      </c>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25"/>
      <c r="AV10" s="31" t="str">
        <f>IF(L10&lt;&gt;"",IF(LEN(ASC(L10))=8,"OK","半角数字8桁で入力してください"),"登録済の場合必須：製造事業者番号")</f>
        <v>登録済の場合必須：製造事業者番号</v>
      </c>
    </row>
    <row r="11" spans="1:48" ht="27" customHeight="1" thickBot="1" x14ac:dyDescent="0.25">
      <c r="A11" s="25"/>
      <c r="B11" s="291"/>
      <c r="C11" s="292"/>
      <c r="D11" s="292"/>
      <c r="E11" s="292"/>
      <c r="F11" s="292"/>
      <c r="G11" s="292"/>
      <c r="H11" s="292"/>
      <c r="I11" s="292"/>
      <c r="J11" s="302"/>
      <c r="K11" s="303"/>
      <c r="L11" s="307"/>
      <c r="M11" s="308"/>
      <c r="N11" s="308"/>
      <c r="O11" s="308"/>
      <c r="P11" s="308"/>
      <c r="Q11" s="308"/>
      <c r="R11" s="308"/>
      <c r="S11" s="308"/>
      <c r="T11" s="308"/>
      <c r="U11" s="309"/>
      <c r="V11" s="312"/>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25"/>
    </row>
    <row r="12" spans="1:48" x14ac:dyDescent="0.2">
      <c r="A12" s="25"/>
      <c r="B12" s="289" t="s">
        <v>33</v>
      </c>
      <c r="C12" s="290"/>
      <c r="D12" s="290"/>
      <c r="E12" s="290"/>
      <c r="F12" s="290"/>
      <c r="G12" s="290"/>
      <c r="H12" s="290"/>
      <c r="I12" s="290"/>
      <c r="J12" s="314">
        <f>製造事業者名</f>
        <v>0</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6"/>
      <c r="AT12" s="25"/>
      <c r="AV12" s="32"/>
    </row>
    <row r="13" spans="1:48" ht="12.6" thickBot="1" x14ac:dyDescent="0.25">
      <c r="A13" s="25"/>
      <c r="B13" s="291"/>
      <c r="C13" s="292"/>
      <c r="D13" s="292"/>
      <c r="E13" s="292"/>
      <c r="F13" s="292"/>
      <c r="G13" s="292"/>
      <c r="H13" s="292"/>
      <c r="I13" s="292"/>
      <c r="J13" s="317"/>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9"/>
      <c r="AT13" s="25"/>
    </row>
    <row r="14" spans="1:48" x14ac:dyDescent="0.2">
      <c r="A14" s="25"/>
      <c r="B14" s="289" t="s">
        <v>34</v>
      </c>
      <c r="C14" s="290"/>
      <c r="D14" s="290"/>
      <c r="E14" s="290"/>
      <c r="F14" s="290"/>
      <c r="G14" s="290"/>
      <c r="H14" s="290"/>
      <c r="I14" s="290"/>
      <c r="J14" s="322"/>
      <c r="K14" s="323"/>
      <c r="L14" s="323"/>
      <c r="M14" s="323"/>
      <c r="N14" s="323"/>
      <c r="O14" s="323"/>
      <c r="P14" s="323"/>
      <c r="Q14" s="323"/>
      <c r="R14" s="323"/>
      <c r="S14" s="323"/>
      <c r="T14" s="323"/>
      <c r="U14" s="323"/>
      <c r="V14" s="323"/>
      <c r="W14" s="324"/>
      <c r="X14" s="331" t="s">
        <v>35</v>
      </c>
      <c r="Y14" s="332"/>
      <c r="Z14" s="332"/>
      <c r="AA14" s="332"/>
      <c r="AB14" s="332"/>
      <c r="AC14" s="332"/>
      <c r="AD14" s="332"/>
      <c r="AE14" s="333"/>
      <c r="AF14" s="338"/>
      <c r="AG14" s="339"/>
      <c r="AH14" s="339"/>
      <c r="AI14" s="339"/>
      <c r="AJ14" s="339"/>
      <c r="AK14" s="339"/>
      <c r="AL14" s="340"/>
      <c r="AM14" s="341"/>
      <c r="AN14" s="339"/>
      <c r="AO14" s="339"/>
      <c r="AP14" s="339"/>
      <c r="AQ14" s="339"/>
      <c r="AR14" s="339"/>
      <c r="AS14" s="342"/>
      <c r="AT14" s="25"/>
      <c r="AU14" s="22"/>
      <c r="AV14" s="32" t="str">
        <f>IF(J14&lt;&gt;"","OK","必須：担当者所属")</f>
        <v>必須：担当者所属</v>
      </c>
    </row>
    <row r="15" spans="1:48" ht="13.5" customHeight="1" x14ac:dyDescent="0.2">
      <c r="A15" s="25"/>
      <c r="B15" s="320"/>
      <c r="C15" s="321"/>
      <c r="D15" s="321"/>
      <c r="E15" s="321"/>
      <c r="F15" s="321"/>
      <c r="G15" s="321"/>
      <c r="H15" s="321"/>
      <c r="I15" s="321"/>
      <c r="J15" s="325"/>
      <c r="K15" s="326"/>
      <c r="L15" s="326"/>
      <c r="M15" s="326"/>
      <c r="N15" s="326"/>
      <c r="O15" s="326"/>
      <c r="P15" s="326"/>
      <c r="Q15" s="326"/>
      <c r="R15" s="326"/>
      <c r="S15" s="326"/>
      <c r="T15" s="326"/>
      <c r="U15" s="326"/>
      <c r="V15" s="326"/>
      <c r="W15" s="327"/>
      <c r="X15" s="334"/>
      <c r="Y15" s="321"/>
      <c r="Z15" s="321"/>
      <c r="AA15" s="321"/>
      <c r="AB15" s="321"/>
      <c r="AC15" s="321"/>
      <c r="AD15" s="321"/>
      <c r="AE15" s="335"/>
      <c r="AF15" s="343"/>
      <c r="AG15" s="344"/>
      <c r="AH15" s="344"/>
      <c r="AI15" s="344"/>
      <c r="AJ15" s="344"/>
      <c r="AK15" s="344"/>
      <c r="AL15" s="345"/>
      <c r="AM15" s="347"/>
      <c r="AN15" s="344"/>
      <c r="AO15" s="344"/>
      <c r="AP15" s="344"/>
      <c r="AQ15" s="344"/>
      <c r="AR15" s="344"/>
      <c r="AS15" s="348"/>
      <c r="AT15" s="25"/>
      <c r="AU15" s="22"/>
      <c r="AV15" s="32" t="str">
        <f>IF(AF14&lt;&gt;"",IF(AM14&lt;&gt;"","OK","必須：担当者名かな"),"必須：担当者氏かな")</f>
        <v>必須：担当者氏かな</v>
      </c>
    </row>
    <row r="16" spans="1:48" ht="14.25" customHeight="1" thickBot="1" x14ac:dyDescent="0.25">
      <c r="A16" s="25"/>
      <c r="B16" s="291"/>
      <c r="C16" s="292"/>
      <c r="D16" s="292"/>
      <c r="E16" s="292"/>
      <c r="F16" s="292"/>
      <c r="G16" s="292"/>
      <c r="H16" s="292"/>
      <c r="I16" s="292"/>
      <c r="J16" s="328"/>
      <c r="K16" s="329"/>
      <c r="L16" s="329"/>
      <c r="M16" s="329"/>
      <c r="N16" s="329"/>
      <c r="O16" s="329"/>
      <c r="P16" s="329"/>
      <c r="Q16" s="329"/>
      <c r="R16" s="329"/>
      <c r="S16" s="329"/>
      <c r="T16" s="329"/>
      <c r="U16" s="329"/>
      <c r="V16" s="329"/>
      <c r="W16" s="330"/>
      <c r="X16" s="336"/>
      <c r="Y16" s="292"/>
      <c r="Z16" s="292"/>
      <c r="AA16" s="292"/>
      <c r="AB16" s="292"/>
      <c r="AC16" s="292"/>
      <c r="AD16" s="292"/>
      <c r="AE16" s="337"/>
      <c r="AF16" s="328"/>
      <c r="AG16" s="329"/>
      <c r="AH16" s="329"/>
      <c r="AI16" s="329"/>
      <c r="AJ16" s="329"/>
      <c r="AK16" s="329"/>
      <c r="AL16" s="346"/>
      <c r="AM16" s="349"/>
      <c r="AN16" s="329"/>
      <c r="AO16" s="329"/>
      <c r="AP16" s="329"/>
      <c r="AQ16" s="329"/>
      <c r="AR16" s="329"/>
      <c r="AS16" s="330"/>
      <c r="AT16" s="25"/>
      <c r="AV16" s="31" t="str">
        <f>IF(AF15&lt;&gt;"",IF(AM15&lt;&gt;"","OK","必須：担当者名"),"必須：担当者氏")</f>
        <v>必須：担当者氏</v>
      </c>
    </row>
    <row r="17" spans="1:48" ht="13.5" customHeight="1" x14ac:dyDescent="0.2">
      <c r="A17" s="25"/>
      <c r="B17" s="289" t="s">
        <v>36</v>
      </c>
      <c r="C17" s="290"/>
      <c r="D17" s="290"/>
      <c r="E17" s="290"/>
      <c r="F17" s="290"/>
      <c r="G17" s="290"/>
      <c r="H17" s="290"/>
      <c r="I17" s="290"/>
      <c r="J17" s="358"/>
      <c r="K17" s="359"/>
      <c r="L17" s="359"/>
      <c r="M17" s="359"/>
      <c r="N17" s="362" t="s">
        <v>37</v>
      </c>
      <c r="O17" s="359"/>
      <c r="P17" s="359"/>
      <c r="Q17" s="359"/>
      <c r="R17" s="359"/>
      <c r="S17" s="362" t="s">
        <v>37</v>
      </c>
      <c r="T17" s="359"/>
      <c r="U17" s="359"/>
      <c r="V17" s="359"/>
      <c r="W17" s="364"/>
      <c r="X17" s="350" t="s">
        <v>38</v>
      </c>
      <c r="Y17" s="290"/>
      <c r="Z17" s="290"/>
      <c r="AA17" s="290"/>
      <c r="AB17" s="290"/>
      <c r="AC17" s="290"/>
      <c r="AD17" s="290"/>
      <c r="AE17" s="290"/>
      <c r="AF17" s="322"/>
      <c r="AG17" s="323"/>
      <c r="AH17" s="323"/>
      <c r="AI17" s="323"/>
      <c r="AJ17" s="323"/>
      <c r="AK17" s="323"/>
      <c r="AL17" s="323"/>
      <c r="AM17" s="323"/>
      <c r="AN17" s="323"/>
      <c r="AO17" s="323"/>
      <c r="AP17" s="323"/>
      <c r="AQ17" s="323"/>
      <c r="AR17" s="323"/>
      <c r="AS17" s="324"/>
      <c r="AT17" s="25"/>
      <c r="AV17" s="32" t="str">
        <f>IF(J17&amp;O17&amp;T17&lt;&gt;"","OK","必須：担当者連絡先")</f>
        <v>必須：担当者連絡先</v>
      </c>
    </row>
    <row r="18" spans="1:48" ht="14.25" customHeight="1" thickBot="1" x14ac:dyDescent="0.25">
      <c r="A18" s="25"/>
      <c r="B18" s="291"/>
      <c r="C18" s="292"/>
      <c r="D18" s="292"/>
      <c r="E18" s="292"/>
      <c r="F18" s="292"/>
      <c r="G18" s="292"/>
      <c r="H18" s="292"/>
      <c r="I18" s="292"/>
      <c r="J18" s="360"/>
      <c r="K18" s="361"/>
      <c r="L18" s="361"/>
      <c r="M18" s="361"/>
      <c r="N18" s="363"/>
      <c r="O18" s="361"/>
      <c r="P18" s="361"/>
      <c r="Q18" s="361"/>
      <c r="R18" s="361"/>
      <c r="S18" s="363"/>
      <c r="T18" s="361"/>
      <c r="U18" s="361"/>
      <c r="V18" s="361"/>
      <c r="W18" s="365"/>
      <c r="X18" s="292"/>
      <c r="Y18" s="292"/>
      <c r="Z18" s="292"/>
      <c r="AA18" s="292"/>
      <c r="AB18" s="292"/>
      <c r="AC18" s="292"/>
      <c r="AD18" s="292"/>
      <c r="AE18" s="292"/>
      <c r="AF18" s="328"/>
      <c r="AG18" s="329"/>
      <c r="AH18" s="329"/>
      <c r="AI18" s="329"/>
      <c r="AJ18" s="329"/>
      <c r="AK18" s="329"/>
      <c r="AL18" s="329"/>
      <c r="AM18" s="329"/>
      <c r="AN18" s="329"/>
      <c r="AO18" s="329"/>
      <c r="AP18" s="329"/>
      <c r="AQ18" s="329"/>
      <c r="AR18" s="329"/>
      <c r="AS18" s="330"/>
      <c r="AT18" s="25"/>
      <c r="AV18" s="32" t="str">
        <f>IF(AF17&lt;&gt;"","OK","必須：担当者メールアドレス")</f>
        <v>必須：担当者メールアドレス</v>
      </c>
    </row>
    <row r="19" spans="1:48" ht="3.75" customHeight="1" x14ac:dyDescent="0.2">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6" thickBot="1" x14ac:dyDescent="0.25">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6" thickBot="1" x14ac:dyDescent="0.25">
      <c r="A21" s="25"/>
      <c r="B21" s="289" t="s">
        <v>40</v>
      </c>
      <c r="C21" s="290"/>
      <c r="D21" s="290"/>
      <c r="E21" s="290"/>
      <c r="F21" s="290"/>
      <c r="G21" s="290"/>
      <c r="H21" s="290"/>
      <c r="I21" s="290"/>
      <c r="J21" s="351"/>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3"/>
      <c r="AT21" s="25"/>
      <c r="AV21" s="32" t="str">
        <f>IF(J21&lt;&gt;"","OK","必須")</f>
        <v>必須</v>
      </c>
    </row>
    <row r="22" spans="1:48" ht="12.6" thickBot="1" x14ac:dyDescent="0.25">
      <c r="A22" s="25"/>
      <c r="B22" s="291"/>
      <c r="C22" s="292"/>
      <c r="D22" s="292"/>
      <c r="E22" s="292"/>
      <c r="F22" s="292"/>
      <c r="G22" s="292"/>
      <c r="H22" s="292"/>
      <c r="I22" s="292"/>
      <c r="J22" s="351"/>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3"/>
      <c r="AT22" s="25"/>
    </row>
    <row r="23" spans="1:48" ht="12.6" thickBot="1" x14ac:dyDescent="0.25">
      <c r="A23" s="25"/>
      <c r="B23" s="289" t="s">
        <v>41</v>
      </c>
      <c r="C23" s="290"/>
      <c r="D23" s="290"/>
      <c r="E23" s="290"/>
      <c r="F23" s="290"/>
      <c r="G23" s="290"/>
      <c r="H23" s="290"/>
      <c r="I23" s="290"/>
      <c r="J23" s="355">
        <f>型番</f>
        <v>0</v>
      </c>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7"/>
      <c r="AT23" s="25"/>
      <c r="AV23" s="32"/>
    </row>
    <row r="24" spans="1:48" ht="12.6" thickBot="1" x14ac:dyDescent="0.25">
      <c r="A24" s="25"/>
      <c r="B24" s="291"/>
      <c r="C24" s="292"/>
      <c r="D24" s="292"/>
      <c r="E24" s="292"/>
      <c r="F24" s="292"/>
      <c r="G24" s="354"/>
      <c r="H24" s="354"/>
      <c r="I24" s="354"/>
      <c r="J24" s="355"/>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7"/>
      <c r="AT24" s="25"/>
      <c r="AU24" s="100" t="s">
        <v>157</v>
      </c>
    </row>
    <row r="25" spans="1:48" ht="12.6" thickBot="1" x14ac:dyDescent="0.25">
      <c r="A25" s="25"/>
      <c r="B25" s="289" t="s">
        <v>42</v>
      </c>
      <c r="C25" s="290"/>
      <c r="D25" s="290"/>
      <c r="E25" s="290"/>
      <c r="F25" s="290"/>
      <c r="G25" s="290"/>
      <c r="H25" s="290"/>
      <c r="I25" s="366"/>
      <c r="J25" s="367"/>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9"/>
      <c r="AT25" s="25"/>
      <c r="AU25" s="21">
        <v>255</v>
      </c>
      <c r="AV25" s="32" t="str">
        <f>IF(J25&lt;&gt;"",IF(LEN(製品概要)&gt;AU25,"最大文字数を超えています。","OK"),"必須")</f>
        <v>必須</v>
      </c>
    </row>
    <row r="26" spans="1:48" ht="12.6" thickBot="1" x14ac:dyDescent="0.25">
      <c r="A26" s="25"/>
      <c r="B26" s="320"/>
      <c r="C26" s="321"/>
      <c r="D26" s="321"/>
      <c r="E26" s="321"/>
      <c r="F26" s="321"/>
      <c r="G26" s="321"/>
      <c r="H26" s="321"/>
      <c r="I26" s="335"/>
      <c r="J26" s="370"/>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9"/>
      <c r="AT26" s="25"/>
    </row>
    <row r="27" spans="1:48" ht="12.6" thickBot="1" x14ac:dyDescent="0.25">
      <c r="A27" s="25"/>
      <c r="B27" s="320"/>
      <c r="C27" s="321"/>
      <c r="D27" s="321"/>
      <c r="E27" s="321"/>
      <c r="F27" s="321"/>
      <c r="G27" s="321"/>
      <c r="H27" s="321"/>
      <c r="I27" s="335"/>
      <c r="J27" s="370"/>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9"/>
      <c r="AT27" s="25"/>
    </row>
    <row r="28" spans="1:48" ht="12.6" thickBot="1" x14ac:dyDescent="0.25">
      <c r="A28" s="25"/>
      <c r="B28" s="320"/>
      <c r="C28" s="321"/>
      <c r="D28" s="321"/>
      <c r="E28" s="321"/>
      <c r="F28" s="321"/>
      <c r="G28" s="321"/>
      <c r="H28" s="321"/>
      <c r="I28" s="335"/>
      <c r="J28" s="370"/>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9"/>
      <c r="AT28" s="25"/>
    </row>
    <row r="29" spans="1:48" ht="12.6" thickBot="1" x14ac:dyDescent="0.25">
      <c r="A29" s="25"/>
      <c r="B29" s="320"/>
      <c r="C29" s="321"/>
      <c r="D29" s="321"/>
      <c r="E29" s="321"/>
      <c r="F29" s="321"/>
      <c r="G29" s="321"/>
      <c r="H29" s="321"/>
      <c r="I29" s="335"/>
      <c r="J29" s="370"/>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9"/>
      <c r="AT29" s="25"/>
    </row>
    <row r="30" spans="1:48" ht="12.6" thickBot="1" x14ac:dyDescent="0.25">
      <c r="A30" s="25"/>
      <c r="B30" s="291" t="str">
        <f>LEN(製品概要)&amp;"文字/"&amp;AU25&amp;"文字"</f>
        <v>0文字/255文字</v>
      </c>
      <c r="C30" s="292"/>
      <c r="D30" s="292"/>
      <c r="E30" s="292"/>
      <c r="F30" s="292"/>
      <c r="G30" s="292"/>
      <c r="H30" s="292"/>
      <c r="I30" s="337"/>
      <c r="J30" s="370"/>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9"/>
      <c r="AT30" s="25"/>
    </row>
    <row r="31" spans="1:48" ht="41.1" customHeight="1" x14ac:dyDescent="0.2">
      <c r="A31" s="25"/>
      <c r="B31" s="299" t="s">
        <v>143</v>
      </c>
      <c r="C31" s="350"/>
      <c r="D31" s="350"/>
      <c r="E31" s="350"/>
      <c r="F31" s="350"/>
      <c r="G31" s="350"/>
      <c r="H31" s="350"/>
      <c r="I31" s="371"/>
      <c r="J31" s="378" t="s">
        <v>160</v>
      </c>
      <c r="K31" s="379"/>
      <c r="L31" s="379"/>
      <c r="M31" s="379"/>
      <c r="N31" s="379"/>
      <c r="O31" s="379"/>
      <c r="P31" s="379"/>
      <c r="Q31" s="379"/>
      <c r="R31" s="379"/>
      <c r="S31" s="379"/>
      <c r="T31" s="379"/>
      <c r="U31" s="379"/>
      <c r="V31" s="379"/>
      <c r="W31" s="379"/>
      <c r="X31" s="379"/>
      <c r="Y31" s="379"/>
      <c r="Z31" s="379"/>
      <c r="AA31" s="379"/>
      <c r="AB31" s="379" t="s">
        <v>161</v>
      </c>
      <c r="AC31" s="379"/>
      <c r="AD31" s="379"/>
      <c r="AE31" s="379"/>
      <c r="AF31" s="379"/>
      <c r="AG31" s="379"/>
      <c r="AH31" s="379"/>
      <c r="AI31" s="379"/>
      <c r="AJ31" s="379"/>
      <c r="AK31" s="379"/>
      <c r="AL31" s="379"/>
      <c r="AM31" s="379"/>
      <c r="AN31" s="379"/>
      <c r="AO31" s="379"/>
      <c r="AP31" s="379"/>
      <c r="AQ31" s="379"/>
      <c r="AR31" s="379"/>
      <c r="AS31" s="380"/>
      <c r="AT31" s="25"/>
      <c r="AU31" s="34" t="b">
        <v>0</v>
      </c>
      <c r="AV31" s="32" t="str">
        <f>IF(J32&lt;&gt;"","OK","必須：製品明細【A】製品本体にあたるもの")</f>
        <v>必須：製品明細【A】製品本体にあたるもの</v>
      </c>
    </row>
    <row r="32" spans="1:48" ht="16.5" customHeight="1" x14ac:dyDescent="0.2">
      <c r="A32" s="25"/>
      <c r="B32" s="372"/>
      <c r="C32" s="373"/>
      <c r="D32" s="373"/>
      <c r="E32" s="373"/>
      <c r="F32" s="373"/>
      <c r="G32" s="373"/>
      <c r="H32" s="373"/>
      <c r="I32" s="374"/>
      <c r="J32" s="381"/>
      <c r="K32" s="382"/>
      <c r="L32" s="382"/>
      <c r="M32" s="382"/>
      <c r="N32" s="382"/>
      <c r="O32" s="382"/>
      <c r="P32" s="382"/>
      <c r="Q32" s="382"/>
      <c r="R32" s="382"/>
      <c r="S32" s="382"/>
      <c r="T32" s="382"/>
      <c r="U32" s="382"/>
      <c r="V32" s="382"/>
      <c r="W32" s="382"/>
      <c r="X32" s="382"/>
      <c r="Y32" s="382"/>
      <c r="Z32" s="382"/>
      <c r="AA32" s="382"/>
      <c r="AB32" s="385"/>
      <c r="AC32" s="386"/>
      <c r="AD32" s="387" t="s">
        <v>156</v>
      </c>
      <c r="AE32" s="387"/>
      <c r="AF32" s="387"/>
      <c r="AG32" s="387"/>
      <c r="AH32" s="387"/>
      <c r="AI32" s="387"/>
      <c r="AJ32" s="387"/>
      <c r="AK32" s="387"/>
      <c r="AL32" s="387"/>
      <c r="AM32" s="387"/>
      <c r="AN32" s="387"/>
      <c r="AO32" s="387"/>
      <c r="AP32" s="387"/>
      <c r="AQ32" s="387"/>
      <c r="AR32" s="387"/>
      <c r="AS32" s="388"/>
      <c r="AT32" s="25"/>
      <c r="AU32" s="389"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2">
      <c r="A33" s="25"/>
      <c r="B33" s="372"/>
      <c r="C33" s="373"/>
      <c r="D33" s="373"/>
      <c r="E33" s="373"/>
      <c r="F33" s="373"/>
      <c r="G33" s="373"/>
      <c r="H33" s="373"/>
      <c r="I33" s="374"/>
      <c r="J33" s="381"/>
      <c r="K33" s="382"/>
      <c r="L33" s="382"/>
      <c r="M33" s="382"/>
      <c r="N33" s="382"/>
      <c r="O33" s="382"/>
      <c r="P33" s="382"/>
      <c r="Q33" s="382"/>
      <c r="R33" s="382"/>
      <c r="S33" s="382"/>
      <c r="T33" s="382"/>
      <c r="U33" s="382"/>
      <c r="V33" s="382"/>
      <c r="W33" s="382"/>
      <c r="X33" s="382"/>
      <c r="Y33" s="382"/>
      <c r="Z33" s="382"/>
      <c r="AA33" s="382"/>
      <c r="AB33" s="390"/>
      <c r="AC33" s="391"/>
      <c r="AD33" s="391"/>
      <c r="AE33" s="391"/>
      <c r="AF33" s="391"/>
      <c r="AG33" s="391"/>
      <c r="AH33" s="391"/>
      <c r="AI33" s="391"/>
      <c r="AJ33" s="391"/>
      <c r="AK33" s="391"/>
      <c r="AL33" s="391"/>
      <c r="AM33" s="391"/>
      <c r="AN33" s="391"/>
      <c r="AO33" s="391"/>
      <c r="AP33" s="391"/>
      <c r="AQ33" s="391"/>
      <c r="AR33" s="391"/>
      <c r="AS33" s="392"/>
      <c r="AT33" s="25"/>
      <c r="AU33" s="389"/>
      <c r="AV33" s="99" t="str">
        <f>IF(AU31=TRUE,IF(AB33&lt;&gt;"","！！！製品明細【B】で「対象なし」が選択されている場合、入力されている明細は登録されません！！！",""),"")</f>
        <v/>
      </c>
    </row>
    <row r="34" spans="1:48" ht="13.5" customHeight="1" x14ac:dyDescent="0.2">
      <c r="A34" s="25"/>
      <c r="B34" s="372"/>
      <c r="C34" s="373"/>
      <c r="D34" s="373"/>
      <c r="E34" s="373"/>
      <c r="F34" s="373"/>
      <c r="G34" s="373"/>
      <c r="H34" s="373"/>
      <c r="I34" s="374"/>
      <c r="J34" s="381"/>
      <c r="K34" s="382"/>
      <c r="L34" s="382"/>
      <c r="M34" s="382"/>
      <c r="N34" s="382"/>
      <c r="O34" s="382"/>
      <c r="P34" s="382"/>
      <c r="Q34" s="382"/>
      <c r="R34" s="382"/>
      <c r="S34" s="382"/>
      <c r="T34" s="382"/>
      <c r="U34" s="382"/>
      <c r="V34" s="382"/>
      <c r="W34" s="382"/>
      <c r="X34" s="382"/>
      <c r="Y34" s="382"/>
      <c r="Z34" s="382"/>
      <c r="AA34" s="382"/>
      <c r="AB34" s="393"/>
      <c r="AC34" s="394"/>
      <c r="AD34" s="394"/>
      <c r="AE34" s="394"/>
      <c r="AF34" s="394"/>
      <c r="AG34" s="394"/>
      <c r="AH34" s="394"/>
      <c r="AI34" s="394"/>
      <c r="AJ34" s="394"/>
      <c r="AK34" s="394"/>
      <c r="AL34" s="394"/>
      <c r="AM34" s="394"/>
      <c r="AN34" s="394"/>
      <c r="AO34" s="394"/>
      <c r="AP34" s="394"/>
      <c r="AQ34" s="394"/>
      <c r="AR34" s="394"/>
      <c r="AS34" s="395"/>
      <c r="AT34" s="25"/>
      <c r="AU34" s="389"/>
    </row>
    <row r="35" spans="1:48" ht="13.5" customHeight="1" x14ac:dyDescent="0.2">
      <c r="A35" s="25"/>
      <c r="B35" s="372"/>
      <c r="C35" s="373"/>
      <c r="D35" s="373"/>
      <c r="E35" s="373"/>
      <c r="F35" s="373"/>
      <c r="G35" s="373"/>
      <c r="H35" s="373"/>
      <c r="I35" s="374"/>
      <c r="J35" s="381"/>
      <c r="K35" s="382"/>
      <c r="L35" s="382"/>
      <c r="M35" s="382"/>
      <c r="N35" s="382"/>
      <c r="O35" s="382"/>
      <c r="P35" s="382"/>
      <c r="Q35" s="382"/>
      <c r="R35" s="382"/>
      <c r="S35" s="382"/>
      <c r="T35" s="382"/>
      <c r="U35" s="382"/>
      <c r="V35" s="382"/>
      <c r="W35" s="382"/>
      <c r="X35" s="382"/>
      <c r="Y35" s="382"/>
      <c r="Z35" s="382"/>
      <c r="AA35" s="382"/>
      <c r="AB35" s="393"/>
      <c r="AC35" s="394"/>
      <c r="AD35" s="394"/>
      <c r="AE35" s="394"/>
      <c r="AF35" s="394"/>
      <c r="AG35" s="394"/>
      <c r="AH35" s="394"/>
      <c r="AI35" s="394"/>
      <c r="AJ35" s="394"/>
      <c r="AK35" s="394"/>
      <c r="AL35" s="394"/>
      <c r="AM35" s="394"/>
      <c r="AN35" s="394"/>
      <c r="AO35" s="394"/>
      <c r="AP35" s="394"/>
      <c r="AQ35" s="394"/>
      <c r="AR35" s="394"/>
      <c r="AS35" s="395"/>
      <c r="AT35" s="25"/>
      <c r="AU35" s="389"/>
    </row>
    <row r="36" spans="1:48" ht="13.5" customHeight="1" x14ac:dyDescent="0.2">
      <c r="A36" s="25"/>
      <c r="B36" s="372"/>
      <c r="C36" s="373"/>
      <c r="D36" s="373"/>
      <c r="E36" s="373"/>
      <c r="F36" s="373"/>
      <c r="G36" s="373"/>
      <c r="H36" s="373"/>
      <c r="I36" s="374"/>
      <c r="J36" s="381"/>
      <c r="K36" s="382"/>
      <c r="L36" s="382"/>
      <c r="M36" s="382"/>
      <c r="N36" s="382"/>
      <c r="O36" s="382"/>
      <c r="P36" s="382"/>
      <c r="Q36" s="382"/>
      <c r="R36" s="382"/>
      <c r="S36" s="382"/>
      <c r="T36" s="382"/>
      <c r="U36" s="382"/>
      <c r="V36" s="382"/>
      <c r="W36" s="382"/>
      <c r="X36" s="382"/>
      <c r="Y36" s="382"/>
      <c r="Z36" s="382"/>
      <c r="AA36" s="382"/>
      <c r="AB36" s="393"/>
      <c r="AC36" s="394"/>
      <c r="AD36" s="394"/>
      <c r="AE36" s="394"/>
      <c r="AF36" s="394"/>
      <c r="AG36" s="394"/>
      <c r="AH36" s="394"/>
      <c r="AI36" s="394"/>
      <c r="AJ36" s="394"/>
      <c r="AK36" s="394"/>
      <c r="AL36" s="394"/>
      <c r="AM36" s="394"/>
      <c r="AN36" s="394"/>
      <c r="AO36" s="394"/>
      <c r="AP36" s="394"/>
      <c r="AQ36" s="394"/>
      <c r="AR36" s="394"/>
      <c r="AS36" s="395"/>
      <c r="AT36" s="25"/>
      <c r="AU36" s="389"/>
    </row>
    <row r="37" spans="1:48" ht="14.25" customHeight="1" thickBot="1" x14ac:dyDescent="0.25">
      <c r="A37" s="25"/>
      <c r="B37" s="375"/>
      <c r="C37" s="376"/>
      <c r="D37" s="376"/>
      <c r="E37" s="376"/>
      <c r="F37" s="376"/>
      <c r="G37" s="376"/>
      <c r="H37" s="376"/>
      <c r="I37" s="377"/>
      <c r="J37" s="383"/>
      <c r="K37" s="384"/>
      <c r="L37" s="384"/>
      <c r="M37" s="384"/>
      <c r="N37" s="384"/>
      <c r="O37" s="384"/>
      <c r="P37" s="384"/>
      <c r="Q37" s="384"/>
      <c r="R37" s="384"/>
      <c r="S37" s="384"/>
      <c r="T37" s="384"/>
      <c r="U37" s="384"/>
      <c r="V37" s="384"/>
      <c r="W37" s="384"/>
      <c r="X37" s="384"/>
      <c r="Y37" s="384"/>
      <c r="Z37" s="384"/>
      <c r="AA37" s="384"/>
      <c r="AB37" s="396"/>
      <c r="AC37" s="397"/>
      <c r="AD37" s="397"/>
      <c r="AE37" s="397"/>
      <c r="AF37" s="397"/>
      <c r="AG37" s="397"/>
      <c r="AH37" s="397"/>
      <c r="AI37" s="397"/>
      <c r="AJ37" s="397"/>
      <c r="AK37" s="397"/>
      <c r="AL37" s="397"/>
      <c r="AM37" s="397"/>
      <c r="AN37" s="397"/>
      <c r="AO37" s="397"/>
      <c r="AP37" s="397"/>
      <c r="AQ37" s="397"/>
      <c r="AR37" s="397"/>
      <c r="AS37" s="398"/>
      <c r="AT37" s="25"/>
      <c r="AU37" s="389"/>
    </row>
    <row r="38" spans="1:48" ht="12.6" thickBot="1" x14ac:dyDescent="0.25">
      <c r="A38" s="25"/>
      <c r="B38" s="289" t="s">
        <v>43</v>
      </c>
      <c r="C38" s="290"/>
      <c r="D38" s="290"/>
      <c r="E38" s="290"/>
      <c r="F38" s="290"/>
      <c r="G38" s="290"/>
      <c r="H38" s="290"/>
      <c r="I38" s="290"/>
      <c r="J38" s="351"/>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3"/>
      <c r="AT38" s="25"/>
      <c r="AV38" s="32" t="str">
        <f>IF(J38&lt;&gt;"","OK","必須")</f>
        <v>必須</v>
      </c>
    </row>
    <row r="39" spans="1:48" ht="12.6" thickBot="1" x14ac:dyDescent="0.25">
      <c r="A39" s="25"/>
      <c r="B39" s="291"/>
      <c r="C39" s="292"/>
      <c r="D39" s="292"/>
      <c r="E39" s="292"/>
      <c r="F39" s="292"/>
      <c r="G39" s="354"/>
      <c r="H39" s="354"/>
      <c r="I39" s="354"/>
      <c r="J39" s="399"/>
      <c r="K39" s="400"/>
      <c r="L39" s="400"/>
      <c r="M39" s="400"/>
      <c r="N39" s="400"/>
      <c r="O39" s="400"/>
      <c r="P39" s="400"/>
      <c r="Q39" s="400"/>
      <c r="R39" s="400"/>
      <c r="S39" s="400"/>
      <c r="T39" s="400"/>
      <c r="U39" s="400"/>
      <c r="V39" s="400"/>
      <c r="W39" s="400"/>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3"/>
      <c r="AT39" s="25"/>
    </row>
    <row r="40" spans="1:48" ht="6" customHeight="1" x14ac:dyDescent="0.2">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2">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2">
      <c r="A42" s="25"/>
      <c r="B42" s="289" t="s">
        <v>45</v>
      </c>
      <c r="C42" s="290"/>
      <c r="D42" s="290"/>
      <c r="E42" s="290"/>
      <c r="F42" s="290"/>
      <c r="G42" s="290"/>
      <c r="H42" s="290"/>
      <c r="I42" s="401"/>
      <c r="J42" s="403" t="str">
        <f>製品カテゴリ</f>
        <v>地上型3Dレーザースキャナー</v>
      </c>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5"/>
      <c r="AT42" s="25"/>
    </row>
    <row r="43" spans="1:48" ht="7.5" customHeight="1" x14ac:dyDescent="0.2">
      <c r="A43" s="25"/>
      <c r="B43" s="291"/>
      <c r="C43" s="292"/>
      <c r="D43" s="292"/>
      <c r="E43" s="292"/>
      <c r="F43" s="292"/>
      <c r="G43" s="292"/>
      <c r="H43" s="292"/>
      <c r="I43" s="402"/>
      <c r="J43" s="406"/>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407"/>
      <c r="AT43" s="25"/>
    </row>
    <row r="44" spans="1:48" ht="2.25" hidden="1" customHeight="1" x14ac:dyDescent="0.2">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2">
      <c r="A45" s="25"/>
      <c r="B45" s="408" t="s">
        <v>46</v>
      </c>
      <c r="C45" s="408"/>
      <c r="D45" s="408"/>
      <c r="E45" s="408"/>
      <c r="F45" s="408"/>
      <c r="G45" s="408"/>
      <c r="H45" s="408"/>
      <c r="I45" s="408"/>
      <c r="J45" s="408"/>
      <c r="K45" s="4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2">
      <c r="A46" s="25"/>
      <c r="B46" s="408"/>
      <c r="C46" s="408"/>
      <c r="D46" s="408"/>
      <c r="E46" s="408"/>
      <c r="F46" s="408"/>
      <c r="G46" s="408"/>
      <c r="H46" s="408"/>
      <c r="I46" s="408"/>
      <c r="J46" s="408"/>
      <c r="K46" s="4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2">
      <c r="A47" s="25"/>
      <c r="B47" s="409" t="s">
        <v>47</v>
      </c>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27"/>
      <c r="AQ47" s="27"/>
      <c r="AR47" s="27"/>
      <c r="AS47" s="27"/>
      <c r="AT47" s="25"/>
    </row>
    <row r="48" spans="1:48" x14ac:dyDescent="0.2">
      <c r="A48" s="25"/>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27"/>
      <c r="AQ48" s="27"/>
      <c r="AR48" s="27"/>
      <c r="AS48" s="27"/>
      <c r="AT48" s="25"/>
    </row>
    <row r="49" spans="1:48" ht="12" customHeight="1" x14ac:dyDescent="0.2">
      <c r="A49" s="25"/>
      <c r="B49" s="299" t="s">
        <v>48</v>
      </c>
      <c r="C49" s="410"/>
      <c r="D49" s="412" t="s">
        <v>144</v>
      </c>
      <c r="E49" s="413"/>
      <c r="F49" s="413"/>
      <c r="G49" s="413"/>
      <c r="H49" s="413"/>
      <c r="I49" s="413"/>
      <c r="J49" s="413"/>
      <c r="K49" s="413"/>
      <c r="L49" s="413"/>
      <c r="M49" s="413"/>
      <c r="N49" s="413"/>
      <c r="O49" s="413"/>
      <c r="P49" s="413"/>
      <c r="Q49" s="416" t="s">
        <v>49</v>
      </c>
      <c r="R49" s="416"/>
      <c r="S49" s="417"/>
      <c r="T49" s="420">
        <f>機器費用</f>
        <v>0</v>
      </c>
      <c r="U49" s="421"/>
      <c r="V49" s="421"/>
      <c r="W49" s="421"/>
      <c r="X49" s="421"/>
      <c r="Y49" s="421"/>
      <c r="Z49" s="421"/>
      <c r="AA49" s="421"/>
      <c r="AB49" s="421"/>
      <c r="AC49" s="421"/>
      <c r="AD49" s="424" t="s">
        <v>154</v>
      </c>
      <c r="AE49" s="424"/>
      <c r="AF49" s="424"/>
      <c r="AG49" s="425"/>
      <c r="AH49" s="25"/>
      <c r="AI49" s="25"/>
      <c r="AJ49" s="25"/>
      <c r="AK49" s="25"/>
      <c r="AL49" s="25"/>
      <c r="AM49" s="25"/>
      <c r="AN49" s="25"/>
      <c r="AO49" s="87"/>
      <c r="AP49" s="87"/>
      <c r="AQ49" s="87"/>
      <c r="AR49" s="87"/>
      <c r="AS49" s="87"/>
      <c r="AT49" s="28"/>
      <c r="AU49" s="22"/>
      <c r="AV49" s="83"/>
    </row>
    <row r="50" spans="1:48" ht="6.75" hidden="1" customHeight="1" x14ac:dyDescent="0.2">
      <c r="A50" s="25"/>
      <c r="B50" s="372"/>
      <c r="C50" s="411"/>
      <c r="D50" s="414"/>
      <c r="E50" s="415"/>
      <c r="F50" s="415"/>
      <c r="G50" s="415"/>
      <c r="H50" s="415"/>
      <c r="I50" s="415"/>
      <c r="J50" s="415"/>
      <c r="K50" s="415"/>
      <c r="L50" s="415"/>
      <c r="M50" s="415"/>
      <c r="N50" s="415"/>
      <c r="O50" s="415"/>
      <c r="P50" s="415"/>
      <c r="Q50" s="418"/>
      <c r="R50" s="418"/>
      <c r="S50" s="419"/>
      <c r="T50" s="422"/>
      <c r="U50" s="423"/>
      <c r="V50" s="423"/>
      <c r="W50" s="423"/>
      <c r="X50" s="423"/>
      <c r="Y50" s="423"/>
      <c r="Z50" s="423"/>
      <c r="AA50" s="423"/>
      <c r="AB50" s="423"/>
      <c r="AC50" s="423"/>
      <c r="AD50" s="426"/>
      <c r="AE50" s="426"/>
      <c r="AF50" s="426"/>
      <c r="AG50" s="427"/>
      <c r="AH50" s="25"/>
      <c r="AI50" s="25"/>
      <c r="AJ50" s="25"/>
      <c r="AK50" s="25"/>
      <c r="AL50" s="25"/>
      <c r="AM50" s="25"/>
      <c r="AN50" s="25"/>
      <c r="AO50" s="87"/>
      <c r="AP50" s="87"/>
      <c r="AQ50" s="87"/>
      <c r="AR50" s="87"/>
      <c r="AS50" s="87"/>
      <c r="AT50" s="28"/>
      <c r="AU50" s="22"/>
      <c r="AV50" s="25"/>
    </row>
    <row r="51" spans="1:48" ht="6" customHeight="1" x14ac:dyDescent="0.2">
      <c r="A51" s="25"/>
      <c r="B51" s="372"/>
      <c r="C51" s="411"/>
      <c r="D51" s="414"/>
      <c r="E51" s="415"/>
      <c r="F51" s="415"/>
      <c r="G51" s="415"/>
      <c r="H51" s="415"/>
      <c r="I51" s="415"/>
      <c r="J51" s="415"/>
      <c r="K51" s="415"/>
      <c r="L51" s="415"/>
      <c r="M51" s="415"/>
      <c r="N51" s="415"/>
      <c r="O51" s="415"/>
      <c r="P51" s="415"/>
      <c r="Q51" s="418"/>
      <c r="R51" s="418"/>
      <c r="S51" s="419"/>
      <c r="T51" s="422"/>
      <c r="U51" s="423"/>
      <c r="V51" s="423"/>
      <c r="W51" s="423"/>
      <c r="X51" s="423"/>
      <c r="Y51" s="423"/>
      <c r="Z51" s="423"/>
      <c r="AA51" s="423"/>
      <c r="AB51" s="423"/>
      <c r="AC51" s="423"/>
      <c r="AD51" s="426"/>
      <c r="AE51" s="426"/>
      <c r="AF51" s="426"/>
      <c r="AG51" s="427"/>
      <c r="AH51" s="25"/>
      <c r="AI51" s="25"/>
      <c r="AJ51" s="25"/>
      <c r="AK51" s="25"/>
      <c r="AL51" s="25"/>
      <c r="AM51" s="25"/>
      <c r="AN51" s="25"/>
      <c r="AO51" s="87"/>
      <c r="AP51" s="87"/>
      <c r="AQ51" s="87"/>
      <c r="AR51" s="87"/>
      <c r="AS51" s="87"/>
      <c r="AT51" s="28"/>
      <c r="AU51" s="22"/>
      <c r="AV51" s="25"/>
    </row>
    <row r="52" spans="1:48" ht="6.75" customHeight="1" x14ac:dyDescent="0.2">
      <c r="A52" s="25"/>
      <c r="B52" s="372"/>
      <c r="C52" s="411"/>
      <c r="D52" s="414"/>
      <c r="E52" s="415"/>
      <c r="F52" s="415"/>
      <c r="G52" s="415"/>
      <c r="H52" s="415"/>
      <c r="I52" s="415"/>
      <c r="J52" s="415"/>
      <c r="K52" s="415"/>
      <c r="L52" s="415"/>
      <c r="M52" s="415"/>
      <c r="N52" s="415"/>
      <c r="O52" s="415"/>
      <c r="P52" s="415"/>
      <c r="Q52" s="418"/>
      <c r="R52" s="418"/>
      <c r="S52" s="419"/>
      <c r="T52" s="422"/>
      <c r="U52" s="423"/>
      <c r="V52" s="423"/>
      <c r="W52" s="423"/>
      <c r="X52" s="423"/>
      <c r="Y52" s="423"/>
      <c r="Z52" s="423"/>
      <c r="AA52" s="423"/>
      <c r="AB52" s="423"/>
      <c r="AC52" s="423"/>
      <c r="AD52" s="426"/>
      <c r="AE52" s="426"/>
      <c r="AF52" s="426"/>
      <c r="AG52" s="427"/>
      <c r="AH52" s="25"/>
      <c r="AI52" s="25"/>
      <c r="AJ52" s="25"/>
      <c r="AK52" s="25"/>
      <c r="AL52" s="25"/>
      <c r="AM52" s="25"/>
      <c r="AN52" s="25"/>
      <c r="AO52" s="87"/>
      <c r="AP52" s="87"/>
      <c r="AQ52" s="87"/>
      <c r="AR52" s="87"/>
      <c r="AS52" s="87"/>
      <c r="AT52" s="28"/>
      <c r="AV52" s="25"/>
    </row>
    <row r="53" spans="1:48" ht="6.75" customHeight="1" x14ac:dyDescent="0.2">
      <c r="A53" s="25"/>
      <c r="B53" s="372"/>
      <c r="C53" s="373"/>
      <c r="D53" s="428" t="s">
        <v>155</v>
      </c>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30"/>
      <c r="AS53" s="88"/>
      <c r="AT53" s="28"/>
      <c r="AV53" s="25"/>
    </row>
    <row r="54" spans="1:48" ht="6.75" customHeight="1" x14ac:dyDescent="0.2">
      <c r="A54" s="25"/>
      <c r="B54" s="372"/>
      <c r="C54" s="373"/>
      <c r="D54" s="431"/>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3"/>
      <c r="AS54" s="86"/>
      <c r="AT54" s="28"/>
      <c r="AV54" s="25"/>
    </row>
    <row r="55" spans="1:48" ht="6.75" customHeight="1" x14ac:dyDescent="0.2">
      <c r="A55" s="25"/>
      <c r="B55" s="375"/>
      <c r="C55" s="376"/>
      <c r="D55" s="434"/>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6"/>
      <c r="AS55" s="86"/>
      <c r="AT55" s="28"/>
      <c r="AV55" s="25"/>
    </row>
    <row r="56" spans="1:48" ht="12" customHeight="1" x14ac:dyDescent="0.2">
      <c r="A56" s="25"/>
      <c r="B56" s="299" t="s">
        <v>50</v>
      </c>
      <c r="C56" s="410"/>
      <c r="D56" s="299" t="s">
        <v>51</v>
      </c>
      <c r="E56" s="350"/>
      <c r="F56" s="350"/>
      <c r="G56" s="350"/>
      <c r="H56" s="350"/>
      <c r="I56" s="350"/>
      <c r="J56" s="350"/>
      <c r="K56" s="350"/>
      <c r="L56" s="350"/>
      <c r="M56" s="350"/>
      <c r="N56" s="420">
        <f>平均納品金額</f>
        <v>0</v>
      </c>
      <c r="O56" s="421"/>
      <c r="P56" s="421"/>
      <c r="Q56" s="421"/>
      <c r="R56" s="421"/>
      <c r="S56" s="421"/>
      <c r="T56" s="421"/>
      <c r="U56" s="421"/>
      <c r="V56" s="421"/>
      <c r="W56" s="421"/>
      <c r="X56" s="424" t="s">
        <v>154</v>
      </c>
      <c r="Y56" s="424"/>
      <c r="Z56" s="424"/>
      <c r="AA56" s="425"/>
      <c r="AB56" s="299" t="s">
        <v>52</v>
      </c>
      <c r="AC56" s="350"/>
      <c r="AD56" s="350"/>
      <c r="AE56" s="350"/>
      <c r="AF56" s="350"/>
      <c r="AG56" s="410"/>
      <c r="AH56" s="466">
        <f>納入先</f>
        <v>0</v>
      </c>
      <c r="AI56" s="282"/>
      <c r="AJ56" s="282"/>
      <c r="AK56" s="282"/>
      <c r="AL56" s="282"/>
      <c r="AM56" s="282"/>
      <c r="AN56" s="282"/>
      <c r="AO56" s="282"/>
      <c r="AP56" s="282"/>
      <c r="AQ56" s="282"/>
      <c r="AR56" s="467"/>
      <c r="AS56" s="86"/>
      <c r="AT56" s="25"/>
      <c r="AV56" s="83"/>
    </row>
    <row r="57" spans="1:48" ht="0.75" customHeight="1" x14ac:dyDescent="0.2">
      <c r="A57" s="25"/>
      <c r="B57" s="372"/>
      <c r="C57" s="411"/>
      <c r="D57" s="372"/>
      <c r="E57" s="373"/>
      <c r="F57" s="373"/>
      <c r="G57" s="373"/>
      <c r="H57" s="373"/>
      <c r="I57" s="373"/>
      <c r="J57" s="373"/>
      <c r="K57" s="373"/>
      <c r="L57" s="373"/>
      <c r="M57" s="373"/>
      <c r="N57" s="422"/>
      <c r="O57" s="423"/>
      <c r="P57" s="423"/>
      <c r="Q57" s="423"/>
      <c r="R57" s="423"/>
      <c r="S57" s="423"/>
      <c r="T57" s="423"/>
      <c r="U57" s="423"/>
      <c r="V57" s="423"/>
      <c r="W57" s="423"/>
      <c r="X57" s="426"/>
      <c r="Y57" s="426"/>
      <c r="Z57" s="426"/>
      <c r="AA57" s="427"/>
      <c r="AB57" s="372"/>
      <c r="AC57" s="373"/>
      <c r="AD57" s="373"/>
      <c r="AE57" s="373"/>
      <c r="AF57" s="373"/>
      <c r="AG57" s="411"/>
      <c r="AH57" s="468"/>
      <c r="AI57" s="283"/>
      <c r="AJ57" s="283"/>
      <c r="AK57" s="283"/>
      <c r="AL57" s="283"/>
      <c r="AM57" s="283"/>
      <c r="AN57" s="283"/>
      <c r="AO57" s="283"/>
      <c r="AP57" s="283"/>
      <c r="AQ57" s="283"/>
      <c r="AR57" s="469"/>
      <c r="AS57" s="86"/>
      <c r="AT57" s="25"/>
      <c r="AV57" s="25"/>
    </row>
    <row r="58" spans="1:48" ht="3.75" customHeight="1" x14ac:dyDescent="0.2">
      <c r="A58" s="25"/>
      <c r="B58" s="372"/>
      <c r="C58" s="411"/>
      <c r="D58" s="372"/>
      <c r="E58" s="373"/>
      <c r="F58" s="373"/>
      <c r="G58" s="373"/>
      <c r="H58" s="373"/>
      <c r="I58" s="373"/>
      <c r="J58" s="373"/>
      <c r="K58" s="373"/>
      <c r="L58" s="373"/>
      <c r="M58" s="373"/>
      <c r="N58" s="422"/>
      <c r="O58" s="423"/>
      <c r="P58" s="423"/>
      <c r="Q58" s="423"/>
      <c r="R58" s="423"/>
      <c r="S58" s="423"/>
      <c r="T58" s="423"/>
      <c r="U58" s="423"/>
      <c r="V58" s="423"/>
      <c r="W58" s="423"/>
      <c r="X58" s="426"/>
      <c r="Y58" s="426"/>
      <c r="Z58" s="426"/>
      <c r="AA58" s="427"/>
      <c r="AB58" s="372"/>
      <c r="AC58" s="373"/>
      <c r="AD58" s="373"/>
      <c r="AE58" s="373"/>
      <c r="AF58" s="373"/>
      <c r="AG58" s="411"/>
      <c r="AH58" s="468"/>
      <c r="AI58" s="283"/>
      <c r="AJ58" s="283"/>
      <c r="AK58" s="283"/>
      <c r="AL58" s="283"/>
      <c r="AM58" s="283"/>
      <c r="AN58" s="283"/>
      <c r="AO58" s="283"/>
      <c r="AP58" s="283"/>
      <c r="AQ58" s="283"/>
      <c r="AR58" s="469"/>
      <c r="AS58" s="87"/>
      <c r="AT58" s="25"/>
      <c r="AV58" s="25"/>
    </row>
    <row r="59" spans="1:48" ht="6.75" customHeight="1" x14ac:dyDescent="0.2">
      <c r="A59" s="25"/>
      <c r="B59" s="372"/>
      <c r="C59" s="411"/>
      <c r="D59" s="375"/>
      <c r="E59" s="376"/>
      <c r="F59" s="376"/>
      <c r="G59" s="376"/>
      <c r="H59" s="376"/>
      <c r="I59" s="376"/>
      <c r="J59" s="376"/>
      <c r="K59" s="376"/>
      <c r="L59" s="376"/>
      <c r="M59" s="376"/>
      <c r="N59" s="451"/>
      <c r="O59" s="452"/>
      <c r="P59" s="452"/>
      <c r="Q59" s="452"/>
      <c r="R59" s="452"/>
      <c r="S59" s="452"/>
      <c r="T59" s="452"/>
      <c r="U59" s="452"/>
      <c r="V59" s="452"/>
      <c r="W59" s="452"/>
      <c r="X59" s="453"/>
      <c r="Y59" s="453"/>
      <c r="Z59" s="453"/>
      <c r="AA59" s="454"/>
      <c r="AB59" s="375"/>
      <c r="AC59" s="376"/>
      <c r="AD59" s="376"/>
      <c r="AE59" s="376"/>
      <c r="AF59" s="376"/>
      <c r="AG59" s="450"/>
      <c r="AH59" s="470"/>
      <c r="AI59" s="471"/>
      <c r="AJ59" s="471"/>
      <c r="AK59" s="471"/>
      <c r="AL59" s="471"/>
      <c r="AM59" s="471"/>
      <c r="AN59" s="471"/>
      <c r="AO59" s="471"/>
      <c r="AP59" s="471"/>
      <c r="AQ59" s="471"/>
      <c r="AR59" s="472"/>
      <c r="AS59" s="86"/>
      <c r="AT59" s="25"/>
      <c r="AV59" s="25"/>
    </row>
    <row r="60" spans="1:48" ht="12" customHeight="1" x14ac:dyDescent="0.2">
      <c r="A60" s="25"/>
      <c r="B60" s="375"/>
      <c r="C60" s="450"/>
      <c r="D60" s="473" t="s">
        <v>53</v>
      </c>
      <c r="E60" s="474"/>
      <c r="F60" s="474"/>
      <c r="G60" s="474"/>
      <c r="H60" s="474"/>
      <c r="I60" s="474"/>
      <c r="J60" s="474"/>
      <c r="K60" s="474"/>
      <c r="L60" s="474"/>
      <c r="M60" s="474"/>
      <c r="N60" s="474"/>
      <c r="O60" s="474"/>
      <c r="P60" s="474"/>
      <c r="Q60" s="474"/>
      <c r="R60" s="474"/>
      <c r="S60" s="474"/>
      <c r="T60" s="474"/>
      <c r="U60" s="474"/>
      <c r="V60" s="474"/>
      <c r="W60" s="474"/>
      <c r="X60" s="474"/>
      <c r="Y60" s="474"/>
      <c r="Z60" s="474"/>
      <c r="AA60" s="475"/>
      <c r="AB60" s="448" t="s">
        <v>54</v>
      </c>
      <c r="AC60" s="448"/>
      <c r="AD60" s="448"/>
      <c r="AE60" s="448"/>
      <c r="AF60" s="448"/>
      <c r="AG60" s="448"/>
      <c r="AH60" s="448"/>
      <c r="AI60" s="448"/>
      <c r="AJ60" s="448"/>
      <c r="AK60" s="448"/>
      <c r="AL60" s="448"/>
      <c r="AM60" s="448"/>
      <c r="AN60" s="448"/>
      <c r="AO60" s="448"/>
      <c r="AP60" s="448"/>
      <c r="AQ60" s="448"/>
      <c r="AR60" s="449"/>
      <c r="AS60" s="88"/>
      <c r="AT60" s="28"/>
      <c r="AV60" s="25"/>
    </row>
    <row r="61" spans="1:48" ht="5.25" customHeight="1" x14ac:dyDescent="0.2">
      <c r="A61" s="27"/>
      <c r="B61" s="408" t="s">
        <v>55</v>
      </c>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2">
      <c r="A62" s="27"/>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2">
      <c r="A63" s="25"/>
      <c r="B63" s="476" t="s">
        <v>145</v>
      </c>
      <c r="C63" s="416"/>
      <c r="D63" s="416"/>
      <c r="E63" s="416"/>
      <c r="F63" s="416"/>
      <c r="G63" s="416"/>
      <c r="H63" s="416"/>
      <c r="I63" s="416"/>
      <c r="J63" s="416"/>
      <c r="K63" s="416"/>
      <c r="L63" s="416"/>
      <c r="M63" s="416"/>
      <c r="N63" s="416"/>
      <c r="O63" s="416"/>
      <c r="P63" s="416"/>
      <c r="Q63" s="480" t="s">
        <v>49</v>
      </c>
      <c r="R63" s="480"/>
      <c r="S63" s="481"/>
      <c r="T63" s="420">
        <f>設定費用</f>
        <v>0</v>
      </c>
      <c r="U63" s="421"/>
      <c r="V63" s="421"/>
      <c r="W63" s="421"/>
      <c r="X63" s="421"/>
      <c r="Y63" s="421"/>
      <c r="Z63" s="421"/>
      <c r="AA63" s="421"/>
      <c r="AB63" s="421"/>
      <c r="AC63" s="421"/>
      <c r="AD63" s="424" t="s">
        <v>56</v>
      </c>
      <c r="AE63" s="486"/>
      <c r="AF63" s="486"/>
      <c r="AG63" s="487"/>
      <c r="AH63" s="25"/>
      <c r="AI63" s="25"/>
      <c r="AJ63" s="25"/>
      <c r="AK63" s="25"/>
      <c r="AL63" s="25"/>
      <c r="AM63" s="25"/>
      <c r="AN63" s="25"/>
      <c r="AO63" s="25"/>
      <c r="AP63" s="25"/>
      <c r="AQ63" s="25"/>
      <c r="AR63" s="25"/>
      <c r="AS63" s="25"/>
      <c r="AT63" s="25"/>
    </row>
    <row r="64" spans="1:48" ht="12.75" hidden="1" customHeight="1" x14ac:dyDescent="0.2">
      <c r="A64" s="25"/>
      <c r="B64" s="477"/>
      <c r="C64" s="418"/>
      <c r="D64" s="418"/>
      <c r="E64" s="418"/>
      <c r="F64" s="418"/>
      <c r="G64" s="418"/>
      <c r="H64" s="418"/>
      <c r="I64" s="418"/>
      <c r="J64" s="418"/>
      <c r="K64" s="418"/>
      <c r="L64" s="418"/>
      <c r="M64" s="418"/>
      <c r="N64" s="418"/>
      <c r="O64" s="418"/>
      <c r="P64" s="418"/>
      <c r="Q64" s="482"/>
      <c r="R64" s="482"/>
      <c r="S64" s="483"/>
      <c r="T64" s="422"/>
      <c r="U64" s="423"/>
      <c r="V64" s="423"/>
      <c r="W64" s="423"/>
      <c r="X64" s="423"/>
      <c r="Y64" s="423"/>
      <c r="Z64" s="423"/>
      <c r="AA64" s="423"/>
      <c r="AB64" s="423"/>
      <c r="AC64" s="423"/>
      <c r="AD64" s="488"/>
      <c r="AE64" s="488"/>
      <c r="AF64" s="488"/>
      <c r="AG64" s="489"/>
      <c r="AH64" s="25"/>
      <c r="AI64" s="25"/>
      <c r="AJ64" s="25"/>
      <c r="AK64" s="25"/>
      <c r="AL64" s="25"/>
      <c r="AM64" s="25"/>
      <c r="AN64" s="25"/>
      <c r="AO64" s="25"/>
      <c r="AP64" s="25"/>
      <c r="AQ64" s="25"/>
      <c r="AR64" s="25"/>
      <c r="AS64" s="25"/>
      <c r="AT64" s="25"/>
    </row>
    <row r="65" spans="1:48" ht="12.75" customHeight="1" x14ac:dyDescent="0.2">
      <c r="A65" s="25"/>
      <c r="B65" s="478"/>
      <c r="C65" s="479"/>
      <c r="D65" s="479"/>
      <c r="E65" s="479"/>
      <c r="F65" s="479"/>
      <c r="G65" s="479"/>
      <c r="H65" s="479"/>
      <c r="I65" s="479"/>
      <c r="J65" s="479"/>
      <c r="K65" s="479"/>
      <c r="L65" s="479"/>
      <c r="M65" s="479"/>
      <c r="N65" s="479"/>
      <c r="O65" s="479"/>
      <c r="P65" s="479"/>
      <c r="Q65" s="484"/>
      <c r="R65" s="484"/>
      <c r="S65" s="485"/>
      <c r="T65" s="451"/>
      <c r="U65" s="452"/>
      <c r="V65" s="452"/>
      <c r="W65" s="452"/>
      <c r="X65" s="452"/>
      <c r="Y65" s="452"/>
      <c r="Z65" s="452"/>
      <c r="AA65" s="452"/>
      <c r="AB65" s="452"/>
      <c r="AC65" s="452"/>
      <c r="AD65" s="490"/>
      <c r="AE65" s="490"/>
      <c r="AF65" s="490"/>
      <c r="AG65" s="491"/>
      <c r="AH65" s="25"/>
      <c r="AI65" s="25"/>
      <c r="AJ65" s="25"/>
      <c r="AK65" s="25"/>
      <c r="AL65" s="25"/>
      <c r="AM65" s="25"/>
      <c r="AN65" s="25"/>
      <c r="AO65" s="25"/>
      <c r="AP65" s="25"/>
      <c r="AQ65" s="25"/>
      <c r="AR65" s="25"/>
      <c r="AS65" s="25"/>
      <c r="AT65" s="25"/>
    </row>
    <row r="66" spans="1:48" ht="21.75" customHeight="1" x14ac:dyDescent="0.2">
      <c r="A66" s="25"/>
      <c r="B66" s="492" t="s">
        <v>147</v>
      </c>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4"/>
      <c r="AH66" s="25"/>
      <c r="AI66" s="25"/>
      <c r="AJ66" s="25"/>
      <c r="AK66" s="25"/>
      <c r="AL66" s="25"/>
      <c r="AM66" s="25"/>
      <c r="AN66" s="25"/>
      <c r="AO66" s="25"/>
      <c r="AP66" s="25"/>
      <c r="AQ66" s="25"/>
      <c r="AR66" s="25"/>
      <c r="AS66" s="25"/>
      <c r="AT66" s="25"/>
    </row>
    <row r="67" spans="1:48" ht="8.25" customHeight="1" x14ac:dyDescent="0.2">
      <c r="A67" s="25"/>
      <c r="B67" s="274" t="s">
        <v>57</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5"/>
    </row>
    <row r="68" spans="1:48" ht="8.25" customHeight="1" thickBot="1" x14ac:dyDescent="0.25">
      <c r="A68" s="25"/>
      <c r="B68" s="275"/>
      <c r="C68" s="275"/>
      <c r="D68" s="275"/>
      <c r="E68" s="275"/>
      <c r="F68" s="275"/>
      <c r="G68" s="275"/>
      <c r="H68" s="275"/>
      <c r="I68" s="275"/>
      <c r="J68" s="275"/>
      <c r="K68" s="275"/>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5"/>
    </row>
    <row r="69" spans="1:48" x14ac:dyDescent="0.2">
      <c r="A69" s="25"/>
      <c r="B69" s="289" t="s">
        <v>58</v>
      </c>
      <c r="C69" s="290"/>
      <c r="D69" s="290"/>
      <c r="E69" s="290"/>
      <c r="F69" s="290"/>
      <c r="G69" s="290"/>
      <c r="H69" s="290"/>
      <c r="I69" s="290"/>
      <c r="J69" s="290"/>
      <c r="K69" s="290"/>
      <c r="L69" s="437"/>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9"/>
      <c r="AT69" s="25"/>
      <c r="AV69" s="32" t="str">
        <f>IF(L69&lt;&gt;"","OK","必須")</f>
        <v>必須</v>
      </c>
    </row>
    <row r="70" spans="1:48" x14ac:dyDescent="0.2">
      <c r="A70" s="25"/>
      <c r="B70" s="320"/>
      <c r="C70" s="321"/>
      <c r="D70" s="321"/>
      <c r="E70" s="321"/>
      <c r="F70" s="321"/>
      <c r="G70" s="321"/>
      <c r="H70" s="321"/>
      <c r="I70" s="321"/>
      <c r="J70" s="321"/>
      <c r="K70" s="321"/>
      <c r="L70" s="440"/>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2"/>
      <c r="AT70" s="25"/>
    </row>
    <row r="71" spans="1:48" x14ac:dyDescent="0.2">
      <c r="A71" s="25"/>
      <c r="B71" s="320"/>
      <c r="C71" s="321"/>
      <c r="D71" s="321"/>
      <c r="E71" s="321"/>
      <c r="F71" s="321"/>
      <c r="G71" s="321"/>
      <c r="H71" s="321"/>
      <c r="I71" s="321"/>
      <c r="J71" s="321"/>
      <c r="K71" s="321"/>
      <c r="L71" s="440"/>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2"/>
      <c r="AT71" s="25"/>
    </row>
    <row r="72" spans="1:48" ht="12.6" thickBot="1" x14ac:dyDescent="0.25">
      <c r="A72" s="25"/>
      <c r="B72" s="291"/>
      <c r="C72" s="292"/>
      <c r="D72" s="292"/>
      <c r="E72" s="292"/>
      <c r="F72" s="292"/>
      <c r="G72" s="292"/>
      <c r="H72" s="292"/>
      <c r="I72" s="292"/>
      <c r="J72" s="292"/>
      <c r="K72" s="292"/>
      <c r="L72" s="443"/>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5"/>
      <c r="AT72" s="25"/>
    </row>
    <row r="73" spans="1:48" x14ac:dyDescent="0.2">
      <c r="A73" s="25"/>
      <c r="B73" s="446" t="s">
        <v>59</v>
      </c>
      <c r="C73" s="446"/>
      <c r="D73" s="446"/>
      <c r="E73" s="446"/>
      <c r="F73" s="446"/>
      <c r="G73" s="446"/>
      <c r="H73" s="446"/>
      <c r="I73" s="446"/>
      <c r="J73" s="446"/>
      <c r="K73" s="446"/>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25"/>
    </row>
    <row r="74" spans="1:48" x14ac:dyDescent="0.2">
      <c r="A74" s="25"/>
      <c r="B74" s="274"/>
      <c r="C74" s="274"/>
      <c r="D74" s="274"/>
      <c r="E74" s="274"/>
      <c r="F74" s="274"/>
      <c r="G74" s="274"/>
      <c r="H74" s="274"/>
      <c r="I74" s="274"/>
      <c r="J74" s="274"/>
      <c r="K74" s="274"/>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2">
      <c r="A75" s="276" t="s">
        <v>24</v>
      </c>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8"/>
    </row>
    <row r="76" spans="1:48" ht="12" customHeight="1" x14ac:dyDescent="0.2">
      <c r="A76" s="279"/>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1"/>
    </row>
    <row r="77" spans="1:48" x14ac:dyDescent="0.2">
      <c r="A77" s="282" t="str">
        <f>"【"&amp;製品カテゴリ&amp;"】"</f>
        <v>【地上型3Dレーザースキャナー】</v>
      </c>
      <c r="B77" s="282"/>
      <c r="C77" s="282"/>
      <c r="D77" s="282"/>
      <c r="E77" s="282"/>
      <c r="F77" s="282"/>
      <c r="G77" s="282"/>
      <c r="H77" s="282"/>
      <c r="I77" s="282"/>
      <c r="J77" s="282"/>
      <c r="K77" s="282"/>
      <c r="L77" s="282"/>
      <c r="M77" s="282"/>
      <c r="N77" s="282"/>
      <c r="O77" s="282"/>
      <c r="P77" s="282"/>
      <c r="Q77" s="282"/>
      <c r="R77" s="282"/>
      <c r="S77" s="282"/>
      <c r="T77" s="282"/>
      <c r="U77" s="282"/>
      <c r="V77" s="282"/>
      <c r="W77" s="282"/>
      <c r="X77" s="25"/>
      <c r="Y77" s="25"/>
      <c r="Z77" s="25"/>
      <c r="AA77" s="25"/>
      <c r="AB77" s="25"/>
      <c r="AC77" s="25"/>
      <c r="AD77" s="25"/>
      <c r="AE77" s="25"/>
      <c r="AF77" s="25"/>
      <c r="AG77" s="25"/>
      <c r="AH77" s="25"/>
      <c r="AI77" s="25"/>
      <c r="AJ77" s="25"/>
      <c r="AK77" s="25"/>
      <c r="AL77" s="25"/>
      <c r="AM77" s="25"/>
      <c r="AN77" s="25"/>
      <c r="AO77" s="25"/>
      <c r="AP77" s="286" t="s">
        <v>60</v>
      </c>
      <c r="AQ77" s="286"/>
      <c r="AR77" s="286"/>
      <c r="AS77" s="286"/>
      <c r="AT77" s="286"/>
    </row>
    <row r="78" spans="1:48" x14ac:dyDescent="0.2">
      <c r="A78" s="283"/>
      <c r="B78" s="283"/>
      <c r="C78" s="283"/>
      <c r="D78" s="283"/>
      <c r="E78" s="283"/>
      <c r="F78" s="283"/>
      <c r="G78" s="283"/>
      <c r="H78" s="283"/>
      <c r="I78" s="283"/>
      <c r="J78" s="283"/>
      <c r="K78" s="283"/>
      <c r="L78" s="283"/>
      <c r="M78" s="283"/>
      <c r="N78" s="283"/>
      <c r="O78" s="283"/>
      <c r="P78" s="283"/>
      <c r="Q78" s="283"/>
      <c r="R78" s="283"/>
      <c r="S78" s="283"/>
      <c r="T78" s="283"/>
      <c r="U78" s="283"/>
      <c r="V78" s="283"/>
      <c r="W78" s="283"/>
      <c r="X78" s="25"/>
      <c r="Y78" s="25"/>
      <c r="Z78" s="25"/>
      <c r="AA78" s="25"/>
      <c r="AB78" s="25"/>
      <c r="AC78" s="25"/>
      <c r="AD78" s="25"/>
      <c r="AE78" s="25"/>
      <c r="AF78" s="25"/>
      <c r="AG78" s="25"/>
      <c r="AH78" s="25"/>
      <c r="AI78" s="25"/>
      <c r="AJ78" s="25"/>
      <c r="AK78" s="25"/>
      <c r="AL78" s="25"/>
      <c r="AM78" s="25"/>
      <c r="AN78" s="25"/>
      <c r="AO78" s="25"/>
      <c r="AP78" s="287"/>
      <c r="AQ78" s="287"/>
      <c r="AR78" s="287"/>
      <c r="AS78" s="287"/>
      <c r="AT78" s="287"/>
    </row>
    <row r="79" spans="1:48" x14ac:dyDescent="0.2">
      <c r="A79" s="25"/>
      <c r="B79" s="274" t="s">
        <v>61</v>
      </c>
      <c r="C79" s="274"/>
      <c r="D79" s="274"/>
      <c r="E79" s="274"/>
      <c r="F79" s="274"/>
      <c r="G79" s="274"/>
      <c r="H79" s="274"/>
      <c r="I79" s="274"/>
      <c r="J79" s="274"/>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2">
      <c r="A80" s="25"/>
      <c r="B80" s="274"/>
      <c r="C80" s="274"/>
      <c r="D80" s="274"/>
      <c r="E80" s="274"/>
      <c r="F80" s="274"/>
      <c r="G80" s="274"/>
      <c r="H80" s="274"/>
      <c r="I80" s="274"/>
      <c r="J80" s="274"/>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2">
      <c r="A81" s="25"/>
      <c r="B81" s="274" t="s">
        <v>62</v>
      </c>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5"/>
    </row>
    <row r="82" spans="1:48" ht="12.6" thickBot="1" x14ac:dyDescent="0.25">
      <c r="A82" s="2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4"/>
      <c r="AS82" s="274"/>
      <c r="AT82" s="25"/>
    </row>
    <row r="83" spans="1:48" ht="12" customHeight="1" x14ac:dyDescent="0.2">
      <c r="A83" s="25"/>
      <c r="B83" s="455" t="s">
        <v>212</v>
      </c>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56"/>
      <c r="AR83" s="460"/>
      <c r="AS83" s="461"/>
      <c r="AT83" s="25"/>
    </row>
    <row r="84" spans="1:48" ht="12" customHeight="1" x14ac:dyDescent="0.2">
      <c r="A84" s="25"/>
      <c r="B84" s="457"/>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458"/>
      <c r="AR84" s="462"/>
      <c r="AS84" s="463"/>
      <c r="AT84" s="25"/>
      <c r="AU84" s="34" t="b">
        <v>0</v>
      </c>
      <c r="AV84" s="32" t="str">
        <f>IF(AU84,"OK","必須")</f>
        <v>必須</v>
      </c>
    </row>
    <row r="85" spans="1:48" ht="12" customHeight="1" x14ac:dyDescent="0.2">
      <c r="A85" s="25"/>
      <c r="B85" s="457"/>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458"/>
      <c r="AR85" s="462"/>
      <c r="AS85" s="463"/>
      <c r="AT85" s="25"/>
      <c r="AU85" s="34"/>
    </row>
    <row r="86" spans="1:48" ht="12" customHeight="1" x14ac:dyDescent="0.2">
      <c r="A86" s="25"/>
      <c r="B86" s="457"/>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458"/>
      <c r="AR86" s="462"/>
      <c r="AS86" s="463"/>
      <c r="AT86" s="25"/>
      <c r="AU86" s="34"/>
    </row>
    <row r="87" spans="1:48" ht="12" customHeight="1" x14ac:dyDescent="0.2">
      <c r="A87" s="25"/>
      <c r="B87" s="457"/>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458"/>
      <c r="AR87" s="462"/>
      <c r="AS87" s="463"/>
      <c r="AT87" s="25"/>
      <c r="AU87" s="34"/>
    </row>
    <row r="88" spans="1:48" ht="12" customHeight="1" thickBot="1" x14ac:dyDescent="0.25">
      <c r="A88" s="25"/>
      <c r="B88" s="406"/>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459"/>
      <c r="AR88" s="464"/>
      <c r="AS88" s="465"/>
      <c r="AT88" s="25"/>
      <c r="AU88" s="34"/>
      <c r="AV88" s="32"/>
    </row>
    <row r="89" spans="1:48"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DAoyn96qGaOEv2UvQcdsgv9HvJHjms9SMyKU+iOagx770tKf5wtg+ZE+Bj6aGqCjSDnEE60EkHlPE9wvikM1rw==" saltValue="4l1lKmwlCfn9XLEQuVIlsA=="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30480</xdr:rowOff>
                  </from>
                  <to>
                    <xdr:col>44</xdr:col>
                    <xdr:colOff>76200</xdr:colOff>
                    <xdr:row>85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16" t="s">
        <v>196</v>
      </c>
      <c r="I1" t="s">
        <v>195</v>
      </c>
    </row>
    <row r="2" spans="1:21" customFormat="1" ht="13.2" x14ac:dyDescent="0.2">
      <c r="A2" t="s">
        <v>194</v>
      </c>
      <c r="I2" s="497" t="s">
        <v>139</v>
      </c>
      <c r="J2" s="497"/>
      <c r="K2" t="s">
        <v>193</v>
      </c>
    </row>
    <row r="3" spans="1:21" customFormat="1" ht="13.2" x14ac:dyDescent="0.2">
      <c r="A3" t="s">
        <v>192</v>
      </c>
      <c r="I3" s="498" t="s">
        <v>191</v>
      </c>
      <c r="J3" s="498"/>
      <c r="K3" t="s">
        <v>190</v>
      </c>
    </row>
    <row r="4" spans="1:21" customFormat="1" ht="4.5" customHeight="1" x14ac:dyDescent="0.2"/>
    <row r="5" spans="1:21" customFormat="1" ht="19.2" x14ac:dyDescent="0.2">
      <c r="B5" s="128" t="s">
        <v>189</v>
      </c>
      <c r="C5" s="124"/>
      <c r="D5" s="124"/>
      <c r="E5" s="124"/>
      <c r="F5" s="124"/>
      <c r="G5" s="123"/>
    </row>
    <row r="6" spans="1:21" customFormat="1" ht="13.2" x14ac:dyDescent="0.2">
      <c r="B6" s="131" t="s">
        <v>188</v>
      </c>
      <c r="C6" s="131"/>
      <c r="D6" s="131"/>
      <c r="E6" s="131"/>
      <c r="F6" s="131"/>
      <c r="G6" s="130"/>
    </row>
    <row r="7" spans="1:21" customFormat="1" ht="4.5" customHeight="1" x14ac:dyDescent="0.2"/>
    <row r="8" spans="1:21" customFormat="1" ht="33" customHeight="1" thickBot="1" x14ac:dyDescent="0.25">
      <c r="B8" s="246" t="s">
        <v>69</v>
      </c>
      <c r="C8" s="246"/>
      <c r="D8" s="103">
        <f>製造事業者名</f>
        <v>0</v>
      </c>
      <c r="E8" s="246" t="s">
        <v>63</v>
      </c>
      <c r="F8" s="246"/>
      <c r="G8" s="496">
        <f>製品名称</f>
        <v>0</v>
      </c>
      <c r="H8" s="496"/>
    </row>
    <row r="9" spans="1:21" customFormat="1" ht="33" customHeight="1" thickBot="1" x14ac:dyDescent="0.25">
      <c r="B9" s="246" t="s">
        <v>187</v>
      </c>
      <c r="C9" s="246"/>
      <c r="D9" s="129"/>
      <c r="E9" s="499" t="s">
        <v>64</v>
      </c>
      <c r="F9" s="246"/>
      <c r="G9" s="496">
        <f>型番</f>
        <v>0</v>
      </c>
      <c r="H9" s="496"/>
    </row>
    <row r="10" spans="1:21" customFormat="1" ht="5.25" customHeight="1" x14ac:dyDescent="0.2"/>
    <row r="11" spans="1:21" customFormat="1" ht="19.2" x14ac:dyDescent="0.2">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2" x14ac:dyDescent="0.2">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2" x14ac:dyDescent="0.2">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2" x14ac:dyDescent="0.2">
      <c r="G14" s="102"/>
      <c r="H14" s="102"/>
      <c r="J14" s="124" t="s">
        <v>182</v>
      </c>
      <c r="K14" s="124"/>
      <c r="L14" s="124"/>
      <c r="M14" s="124"/>
      <c r="N14" s="124"/>
      <c r="O14" s="124"/>
      <c r="P14" s="124"/>
      <c r="Q14" s="124"/>
      <c r="R14" s="124"/>
      <c r="S14" s="124"/>
      <c r="T14" s="124"/>
      <c r="U14" s="123"/>
    </row>
    <row r="15" spans="1:21" customFormat="1" ht="13.2" x14ac:dyDescent="0.2">
      <c r="G15" s="102"/>
      <c r="H15" s="102"/>
      <c r="J15" s="122" t="s">
        <v>181</v>
      </c>
      <c r="K15" s="121"/>
      <c r="L15" s="121"/>
      <c r="M15" s="121"/>
      <c r="N15" s="121"/>
      <c r="O15" s="121"/>
      <c r="P15" s="121"/>
      <c r="Q15" s="121"/>
      <c r="R15" s="121"/>
      <c r="S15" s="121"/>
      <c r="T15" s="121"/>
      <c r="U15" s="120"/>
    </row>
    <row r="16" spans="1:21" customFormat="1" ht="4.5" customHeight="1" thickBot="1" x14ac:dyDescent="0.25">
      <c r="G16" s="102"/>
      <c r="H16" s="102"/>
    </row>
    <row r="17" spans="2:21" customFormat="1" ht="16.8" thickBot="1" x14ac:dyDescent="0.25">
      <c r="D17" s="105"/>
      <c r="E17" s="105"/>
      <c r="F17" s="119" t="s">
        <v>180</v>
      </c>
      <c r="G17" s="118">
        <f>SUM(G19:G34)</f>
        <v>0</v>
      </c>
      <c r="H17" s="117" t="s">
        <v>179</v>
      </c>
      <c r="J17" s="495" t="str">
        <f>IF(COUNTA(L19:L141)&gt;=3,"","納品実績の入力件数が不足しています")</f>
        <v>納品実績の入力件数が不足しています</v>
      </c>
      <c r="K17" s="495"/>
      <c r="L17" s="495"/>
      <c r="M17" s="116"/>
      <c r="Q17" s="102" t="s">
        <v>178</v>
      </c>
    </row>
    <row r="18" spans="2:21" customFormat="1" ht="26.4" x14ac:dyDescent="0.2">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2">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2">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2">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2">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2">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2">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2">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2">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2">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2">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2">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2">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2">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2">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2">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2">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2">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2">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2">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2">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2">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2">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2">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2">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2">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2">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2">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2">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2">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2">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2">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2">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5">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2">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2">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2">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2">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5">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2">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2">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2">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2">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2">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2">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2">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2">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2">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2">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2">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2">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2">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2">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2">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2">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2">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2">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2">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2">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2">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2">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2">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2">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2">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2">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2">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2">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2">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2">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2">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2">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2">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2">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2">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2">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2">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2">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2">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2">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2">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2">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2">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2">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2">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2">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2">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2">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2">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2">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2">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2">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2">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2">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2">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2">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2">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2">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2">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2">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2">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2">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2">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2">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2">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2">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2">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2">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2">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2">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2">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2">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2">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2">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2">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2">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2">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2">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2">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2">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2">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2">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2">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2">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2">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2">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2">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2">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2">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2">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2">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2">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2">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2">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2">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2">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2">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2">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2">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2">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2">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2">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2">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2">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2">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2">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2">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2">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2">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2">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2">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2">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2">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2">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2">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2">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2">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2">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2">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2">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2">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2">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2">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2">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2">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2">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2">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2">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2">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2">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2">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2">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2">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2">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2">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2">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2">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2">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2">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2">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2">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2">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2">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2">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2">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2">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2">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2">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2">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2">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2">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2">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2">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2">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2">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2">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2">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2">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2">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2">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2">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2">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2">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2">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2">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2">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2">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2">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2">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2">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2">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2">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2">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2">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2">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2">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2">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2">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2">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2">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2">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2">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2">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2">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2">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2">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2">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2">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2">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2">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2">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2">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2">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2">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2">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2">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2">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2">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2">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2">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2">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2">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2">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2">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2">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2">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2">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2">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2">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2">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2">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2">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2">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2">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2">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2">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2">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2">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2">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2">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2">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2">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2">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2">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2">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2">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2">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2">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2">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2">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2">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2">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2">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2">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2">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2">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2">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2">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2">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2">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2">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2">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2">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2">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2">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2">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2">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2">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2">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2">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2">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2">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2">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2">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2">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2">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2">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2">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2">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2">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2">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2">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2">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2">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2">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2">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2">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2">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2">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2">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2">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2">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2">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2">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2">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2">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2">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2">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2">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2">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2">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2">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2">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2">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2">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2">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2">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2">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2">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2">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2">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2">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2">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2">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2">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2">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2">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2">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2">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2">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2">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2">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2">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2">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2">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2">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2">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2">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2">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2">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2">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2">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2">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2">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2">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2">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2">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2">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2">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2">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2">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2">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2">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2">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2">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2">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2">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2">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2">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2">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2">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2">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2">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2">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2">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2">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2">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2">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2">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2">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2">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2">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2">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2">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2">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2">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2">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2">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2">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2">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2">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2">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2">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2">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2">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2">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2">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2">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2">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2">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2">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2">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2">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2">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2">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2">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2">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2">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2">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2">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2">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2">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qB516g8JQDHxJLXPIxn65TF0jBnjjFYkyUz5YIKTupduvxvc9puhiW313AaLQqf5WPbs6zFb0+aFvRPtX5jd1Q==" saltValue="l4AJxINqRfLeh5fPa0sXfw=="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21" customWidth="1"/>
    <col min="47" max="47" width="8" style="34" hidden="1" customWidth="1"/>
    <col min="48" max="48" width="28.33203125" style="31" customWidth="1"/>
    <col min="49" max="57" width="2.109375" style="21" customWidth="1"/>
    <col min="58" max="61" width="3.44140625" style="21" customWidth="1"/>
    <col min="62" max="16384" width="8.88671875" style="21"/>
  </cols>
  <sheetData>
    <row r="1" spans="1:48" x14ac:dyDescent="0.2">
      <c r="A1" s="276" t="s">
        <v>68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8"/>
    </row>
    <row r="2" spans="1:48" x14ac:dyDescent="0.2">
      <c r="A2" s="279"/>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1"/>
      <c r="AV2" s="89" t="str">
        <f>'②製品審査申請書（事務局用）'!AV10</f>
        <v>登録済の場合必須：製造事業者番号</v>
      </c>
    </row>
    <row r="3" spans="1:48" x14ac:dyDescent="0.2">
      <c r="A3" s="282" t="str">
        <f>"【"&amp;製品カテゴリ&amp;"】"</f>
        <v>【地上型3Dレーザースキャナー】</v>
      </c>
      <c r="B3" s="282"/>
      <c r="C3" s="282"/>
      <c r="D3" s="282"/>
      <c r="E3" s="282"/>
      <c r="F3" s="282"/>
      <c r="G3" s="282"/>
      <c r="H3" s="282"/>
      <c r="I3" s="282"/>
      <c r="J3" s="282"/>
      <c r="K3" s="282"/>
      <c r="L3" s="282"/>
      <c r="M3" s="282"/>
      <c r="N3" s="282"/>
      <c r="O3" s="282"/>
      <c r="P3" s="282"/>
      <c r="Q3" s="282"/>
      <c r="R3" s="282"/>
      <c r="S3" s="282"/>
      <c r="T3" s="282"/>
      <c r="U3" s="282"/>
      <c r="V3" s="282"/>
      <c r="W3" s="282"/>
      <c r="X3" s="284" t="str">
        <f>IF(AV2="OK","記載不要",IF(AV3=AU3,"","未入力または適切ではない項目があります"))</f>
        <v>未入力または適切ではない項目があります</v>
      </c>
      <c r="Y3" s="284"/>
      <c r="Z3" s="284"/>
      <c r="AA3" s="284"/>
      <c r="AB3" s="284"/>
      <c r="AC3" s="284"/>
      <c r="AD3" s="284"/>
      <c r="AE3" s="284"/>
      <c r="AF3" s="284"/>
      <c r="AG3" s="284"/>
      <c r="AH3" s="284"/>
      <c r="AI3" s="284"/>
      <c r="AJ3" s="284"/>
      <c r="AK3" s="284"/>
      <c r="AL3" s="284"/>
      <c r="AM3" s="284"/>
      <c r="AN3" s="284"/>
      <c r="AO3" s="284"/>
      <c r="AP3" s="286" t="s">
        <v>25</v>
      </c>
      <c r="AQ3" s="286"/>
      <c r="AR3" s="286"/>
      <c r="AS3" s="286"/>
      <c r="AT3" s="286"/>
      <c r="AU3" s="34">
        <v>6</v>
      </c>
      <c r="AV3" s="36">
        <f>COUNTIF(AV8:AV38,"OK")</f>
        <v>0</v>
      </c>
    </row>
    <row r="4" spans="1:48" x14ac:dyDescent="0.2">
      <c r="A4" s="283"/>
      <c r="B4" s="283"/>
      <c r="C4" s="283"/>
      <c r="D4" s="283"/>
      <c r="E4" s="283"/>
      <c r="F4" s="283"/>
      <c r="G4" s="283"/>
      <c r="H4" s="283"/>
      <c r="I4" s="283"/>
      <c r="J4" s="283"/>
      <c r="K4" s="283"/>
      <c r="L4" s="283"/>
      <c r="M4" s="283"/>
      <c r="N4" s="283"/>
      <c r="O4" s="283"/>
      <c r="P4" s="283"/>
      <c r="Q4" s="283"/>
      <c r="R4" s="283"/>
      <c r="S4" s="283"/>
      <c r="T4" s="283"/>
      <c r="U4" s="283"/>
      <c r="V4" s="283"/>
      <c r="W4" s="283"/>
      <c r="X4" s="285"/>
      <c r="Y4" s="285"/>
      <c r="Z4" s="285"/>
      <c r="AA4" s="285"/>
      <c r="AB4" s="285"/>
      <c r="AC4" s="285"/>
      <c r="AD4" s="285"/>
      <c r="AE4" s="285"/>
      <c r="AF4" s="285"/>
      <c r="AG4" s="285"/>
      <c r="AH4" s="285"/>
      <c r="AI4" s="285"/>
      <c r="AJ4" s="285"/>
      <c r="AK4" s="285"/>
      <c r="AL4" s="285"/>
      <c r="AM4" s="285"/>
      <c r="AN4" s="285"/>
      <c r="AO4" s="285"/>
      <c r="AP4" s="287"/>
      <c r="AQ4" s="287"/>
      <c r="AR4" s="287"/>
      <c r="AS4" s="287"/>
      <c r="AT4" s="287"/>
    </row>
    <row r="5" spans="1:48" x14ac:dyDescent="0.2">
      <c r="A5" s="57"/>
      <c r="B5" s="288" t="s">
        <v>26</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58"/>
    </row>
    <row r="6" spans="1:48" x14ac:dyDescent="0.2">
      <c r="A6" s="25"/>
      <c r="B6" s="274" t="s">
        <v>27</v>
      </c>
      <c r="C6" s="274"/>
      <c r="D6" s="274"/>
      <c r="E6" s="274"/>
      <c r="F6" s="274"/>
      <c r="G6" s="274"/>
      <c r="H6" s="274"/>
      <c r="I6" s="274"/>
      <c r="J6" s="274"/>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2">
      <c r="A7" s="25"/>
      <c r="B7" s="275"/>
      <c r="C7" s="275"/>
      <c r="D7" s="275"/>
      <c r="E7" s="275"/>
      <c r="F7" s="275"/>
      <c r="G7" s="275"/>
      <c r="H7" s="275"/>
      <c r="I7" s="275"/>
      <c r="J7" s="274"/>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2">
      <c r="A8" s="25"/>
      <c r="B8" s="289" t="s">
        <v>69</v>
      </c>
      <c r="C8" s="290"/>
      <c r="D8" s="290"/>
      <c r="E8" s="290"/>
      <c r="F8" s="290"/>
      <c r="G8" s="290"/>
      <c r="H8" s="290"/>
      <c r="I8" s="401"/>
      <c r="J8" s="314">
        <f>製造事業者名</f>
        <v>0</v>
      </c>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6"/>
      <c r="AT8" s="25"/>
    </row>
    <row r="9" spans="1:48" ht="12.6" thickBot="1" x14ac:dyDescent="0.25">
      <c r="A9" s="25"/>
      <c r="B9" s="291"/>
      <c r="C9" s="292"/>
      <c r="D9" s="292"/>
      <c r="E9" s="292"/>
      <c r="F9" s="292"/>
      <c r="G9" s="292"/>
      <c r="H9" s="292"/>
      <c r="I9" s="402"/>
      <c r="J9" s="317"/>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9"/>
      <c r="AT9" s="25"/>
    </row>
    <row r="10" spans="1:48" x14ac:dyDescent="0.2">
      <c r="A10" s="25"/>
      <c r="B10" s="289" t="s">
        <v>70</v>
      </c>
      <c r="C10" s="290"/>
      <c r="D10" s="290"/>
      <c r="E10" s="290"/>
      <c r="F10" s="290"/>
      <c r="G10" s="290"/>
      <c r="H10" s="290"/>
      <c r="I10" s="290"/>
      <c r="J10" s="503"/>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5"/>
      <c r="AT10" s="25"/>
      <c r="AV10" s="32" t="str">
        <f>IF(J10&lt;&gt;"","OK","必須")</f>
        <v>必須</v>
      </c>
    </row>
    <row r="11" spans="1:48" ht="12.6" thickBot="1" x14ac:dyDescent="0.25">
      <c r="A11" s="25"/>
      <c r="B11" s="291"/>
      <c r="C11" s="292"/>
      <c r="D11" s="292"/>
      <c r="E11" s="292"/>
      <c r="F11" s="292"/>
      <c r="G11" s="292"/>
      <c r="H11" s="292"/>
      <c r="I11" s="292"/>
      <c r="J11" s="506"/>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8"/>
      <c r="AT11" s="25"/>
    </row>
    <row r="12" spans="1:48" x14ac:dyDescent="0.2">
      <c r="A12" s="25"/>
      <c r="B12" s="289" t="s">
        <v>71</v>
      </c>
      <c r="C12" s="290"/>
      <c r="D12" s="290"/>
      <c r="E12" s="290"/>
      <c r="F12" s="290"/>
      <c r="G12" s="290"/>
      <c r="H12" s="290"/>
      <c r="I12" s="290"/>
      <c r="J12" s="503"/>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5"/>
      <c r="AT12" s="25"/>
      <c r="AV12" s="32" t="str">
        <f>IF(J12&lt;&gt;"","OK","必須")</f>
        <v>必須</v>
      </c>
    </row>
    <row r="13" spans="1:48" ht="12.6" thickBot="1" x14ac:dyDescent="0.25">
      <c r="A13" s="25"/>
      <c r="B13" s="291"/>
      <c r="C13" s="292"/>
      <c r="D13" s="292"/>
      <c r="E13" s="292"/>
      <c r="F13" s="292"/>
      <c r="G13" s="292"/>
      <c r="H13" s="292"/>
      <c r="I13" s="292"/>
      <c r="J13" s="506"/>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8"/>
      <c r="AT13" s="25"/>
    </row>
    <row r="14" spans="1:48" x14ac:dyDescent="0.2">
      <c r="A14" s="25"/>
      <c r="B14" s="289" t="s">
        <v>30</v>
      </c>
      <c r="C14" s="290"/>
      <c r="D14" s="290"/>
      <c r="E14" s="290"/>
      <c r="F14" s="290"/>
      <c r="G14" s="290"/>
      <c r="H14" s="290"/>
      <c r="I14" s="290"/>
      <c r="J14" s="509">
        <f>法人番号</f>
        <v>0</v>
      </c>
      <c r="K14" s="510"/>
      <c r="L14" s="510"/>
      <c r="M14" s="510"/>
      <c r="N14" s="510"/>
      <c r="O14" s="510"/>
      <c r="P14" s="510"/>
      <c r="Q14" s="510"/>
      <c r="R14" s="510"/>
      <c r="S14" s="510"/>
      <c r="T14" s="510"/>
      <c r="U14" s="511"/>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2" x14ac:dyDescent="0.2">
      <c r="A15" s="25"/>
      <c r="B15" s="291"/>
      <c r="C15" s="292"/>
      <c r="D15" s="292"/>
      <c r="E15" s="292"/>
      <c r="F15" s="292"/>
      <c r="G15" s="292"/>
      <c r="H15" s="292"/>
      <c r="I15" s="292"/>
      <c r="J15" s="512"/>
      <c r="K15" s="513"/>
      <c r="L15" s="513"/>
      <c r="M15" s="513"/>
      <c r="N15" s="513"/>
      <c r="O15" s="513"/>
      <c r="P15" s="513"/>
      <c r="Q15" s="513"/>
      <c r="R15" s="513"/>
      <c r="S15" s="513"/>
      <c r="T15" s="513"/>
      <c r="U15" s="514"/>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2">
      <c r="A16" s="25"/>
      <c r="B16" s="274" t="s">
        <v>72</v>
      </c>
      <c r="C16" s="274"/>
      <c r="D16" s="274"/>
      <c r="E16" s="274"/>
      <c r="F16" s="274"/>
      <c r="G16" s="274"/>
      <c r="H16" s="274"/>
      <c r="I16" s="274"/>
      <c r="J16" s="274"/>
      <c r="K16" s="274"/>
      <c r="L16" s="274"/>
      <c r="M16" s="274"/>
      <c r="N16" s="274"/>
      <c r="O16" s="274"/>
      <c r="P16" s="274"/>
      <c r="Q16" s="274"/>
      <c r="R16" s="274"/>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6" thickBot="1" x14ac:dyDescent="0.25">
      <c r="A17" s="25"/>
      <c r="B17" s="275"/>
      <c r="C17" s="275"/>
      <c r="D17" s="275"/>
      <c r="E17" s="275"/>
      <c r="F17" s="275"/>
      <c r="G17" s="275"/>
      <c r="H17" s="275"/>
      <c r="I17" s="275"/>
      <c r="J17" s="274"/>
      <c r="K17" s="274"/>
      <c r="L17" s="274"/>
      <c r="M17" s="274"/>
      <c r="N17" s="274"/>
      <c r="O17" s="274"/>
      <c r="P17" s="274"/>
      <c r="Q17" s="274"/>
      <c r="R17" s="274"/>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 customHeight="1" x14ac:dyDescent="0.2">
      <c r="A18" s="25"/>
      <c r="B18" s="299" t="s">
        <v>73</v>
      </c>
      <c r="C18" s="290"/>
      <c r="D18" s="290"/>
      <c r="E18" s="290"/>
      <c r="F18" s="290"/>
      <c r="G18" s="290"/>
      <c r="H18" s="290"/>
      <c r="I18" s="290"/>
      <c r="J18" s="500"/>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4"/>
      <c r="AT18" s="25"/>
    </row>
    <row r="19" spans="1:48" x14ac:dyDescent="0.2">
      <c r="A19" s="25"/>
      <c r="B19" s="320"/>
      <c r="C19" s="321"/>
      <c r="D19" s="321"/>
      <c r="E19" s="321"/>
      <c r="F19" s="321"/>
      <c r="G19" s="321"/>
      <c r="H19" s="321"/>
      <c r="I19" s="321"/>
      <c r="J19" s="325"/>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7"/>
      <c r="AT19" s="25"/>
      <c r="AV19" s="32" t="str">
        <f>IF(J18&lt;&gt;"","OK","必須")</f>
        <v>必須</v>
      </c>
    </row>
    <row r="20" spans="1:48" x14ac:dyDescent="0.2">
      <c r="A20" s="25"/>
      <c r="B20" s="320"/>
      <c r="C20" s="321"/>
      <c r="D20" s="321"/>
      <c r="E20" s="321"/>
      <c r="F20" s="321"/>
      <c r="G20" s="321"/>
      <c r="H20" s="321"/>
      <c r="I20" s="321"/>
      <c r="J20" s="325"/>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7"/>
      <c r="AT20" s="25"/>
    </row>
    <row r="21" spans="1:48" ht="12.6" thickBot="1" x14ac:dyDescent="0.25">
      <c r="A21" s="25"/>
      <c r="B21" s="291"/>
      <c r="C21" s="292"/>
      <c r="D21" s="292"/>
      <c r="E21" s="292"/>
      <c r="F21" s="292"/>
      <c r="G21" s="354"/>
      <c r="H21" s="354"/>
      <c r="I21" s="354"/>
      <c r="J21" s="501"/>
      <c r="K21" s="502"/>
      <c r="L21" s="502"/>
      <c r="M21" s="502"/>
      <c r="N21" s="502"/>
      <c r="O21" s="502"/>
      <c r="P21" s="502"/>
      <c r="Q21" s="502"/>
      <c r="R21" s="502"/>
      <c r="S21" s="502"/>
      <c r="T21" s="502"/>
      <c r="U21" s="502"/>
      <c r="V21" s="502"/>
      <c r="W21" s="502"/>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30"/>
      <c r="AT21" s="25"/>
    </row>
    <row r="22" spans="1:48" x14ac:dyDescent="0.2">
      <c r="A22" s="25"/>
      <c r="B22" s="447" t="s">
        <v>74</v>
      </c>
      <c r="C22" s="447"/>
      <c r="D22" s="447"/>
      <c r="E22" s="447"/>
      <c r="F22" s="447"/>
      <c r="G22" s="447"/>
      <c r="H22" s="447"/>
      <c r="I22" s="447"/>
      <c r="J22" s="447"/>
      <c r="K22" s="447"/>
      <c r="L22" s="447"/>
      <c r="M22" s="447"/>
      <c r="N22" s="447"/>
      <c r="O22" s="447"/>
      <c r="P22" s="447"/>
      <c r="Q22" s="447"/>
      <c r="R22" s="447"/>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6" thickBot="1" x14ac:dyDescent="0.25">
      <c r="A23" s="25"/>
      <c r="B23" s="515"/>
      <c r="C23" s="515"/>
      <c r="D23" s="515"/>
      <c r="E23" s="515"/>
      <c r="F23" s="515"/>
      <c r="G23" s="515"/>
      <c r="H23" s="515"/>
      <c r="I23" s="515"/>
      <c r="J23" s="447"/>
      <c r="K23" s="447"/>
      <c r="L23" s="447"/>
      <c r="M23" s="447"/>
      <c r="N23" s="447"/>
      <c r="O23" s="447"/>
      <c r="P23" s="447"/>
      <c r="Q23" s="447"/>
      <c r="R23" s="447"/>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 customHeight="1" x14ac:dyDescent="0.2">
      <c r="A24" s="25"/>
      <c r="B24" s="516" t="s">
        <v>75</v>
      </c>
      <c r="C24" s="517"/>
      <c r="D24" s="517"/>
      <c r="E24" s="517"/>
      <c r="F24" s="517"/>
      <c r="G24" s="518"/>
      <c r="H24" s="518"/>
      <c r="I24" s="518"/>
      <c r="J24" s="322"/>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4"/>
      <c r="AT24" s="25"/>
      <c r="AV24" s="32" t="str">
        <f>IF(J24&lt;&gt;"","OK",IF(AU29=TRUE,"OK", "URLまたは☑いずれか必須"))</f>
        <v>URLまたは☑いずれか必須</v>
      </c>
    </row>
    <row r="25" spans="1:48" ht="12.6" thickBot="1" x14ac:dyDescent="0.25">
      <c r="A25" s="25"/>
      <c r="B25" s="519"/>
      <c r="C25" s="520"/>
      <c r="D25" s="520"/>
      <c r="E25" s="520"/>
      <c r="F25" s="520"/>
      <c r="G25" s="521"/>
      <c r="H25" s="521"/>
      <c r="I25" s="521"/>
      <c r="J25" s="328"/>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30"/>
      <c r="AT25" s="25"/>
    </row>
    <row r="26" spans="1:48" s="30" customFormat="1" x14ac:dyDescent="0.2">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5">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 customHeight="1" x14ac:dyDescent="0.2">
      <c r="A28" s="25"/>
      <c r="B28" s="76"/>
      <c r="C28" s="74"/>
      <c r="D28" s="74"/>
      <c r="E28" s="74"/>
      <c r="F28" s="74"/>
      <c r="G28" s="74"/>
      <c r="H28" s="74"/>
      <c r="I28" s="77"/>
      <c r="J28" s="70"/>
      <c r="K28" s="71"/>
      <c r="L28" s="524" t="s">
        <v>78</v>
      </c>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6"/>
      <c r="AT28" s="25"/>
      <c r="AV28" s="32" t="str">
        <f>IF(J24="","",IF(AU29=FALSE,"", "URLがある場合は☑は不要です"))</f>
        <v/>
      </c>
    </row>
    <row r="29" spans="1:48" ht="12.6" thickBot="1" x14ac:dyDescent="0.25">
      <c r="A29" s="25"/>
      <c r="B29" s="74"/>
      <c r="C29" s="74"/>
      <c r="D29" s="74"/>
      <c r="E29" s="74"/>
      <c r="F29" s="74"/>
      <c r="G29" s="74"/>
      <c r="H29" s="74"/>
      <c r="I29" s="77"/>
      <c r="J29" s="72"/>
      <c r="K29" s="73"/>
      <c r="L29" s="527"/>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9"/>
      <c r="AT29" s="25"/>
      <c r="AU29" s="34" t="b">
        <v>0</v>
      </c>
    </row>
    <row r="30" spans="1:48" x14ac:dyDescent="0.2">
      <c r="A30" s="25"/>
      <c r="B30" s="408" t="s">
        <v>61</v>
      </c>
      <c r="C30" s="408"/>
      <c r="D30" s="408"/>
      <c r="E30" s="408"/>
      <c r="F30" s="408"/>
      <c r="G30" s="408"/>
      <c r="H30" s="408"/>
      <c r="I30" s="408"/>
      <c r="J30" s="40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2">
      <c r="A31" s="25"/>
      <c r="B31" s="408"/>
      <c r="C31" s="408"/>
      <c r="D31" s="408"/>
      <c r="E31" s="408"/>
      <c r="F31" s="408"/>
      <c r="G31" s="408"/>
      <c r="H31" s="408"/>
      <c r="I31" s="408"/>
      <c r="J31" s="408"/>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2">
      <c r="A32" s="25"/>
      <c r="B32" s="274" t="s">
        <v>62</v>
      </c>
      <c r="C32" s="274"/>
      <c r="D32" s="274"/>
      <c r="E32" s="274"/>
      <c r="F32" s="274"/>
      <c r="G32" s="522"/>
      <c r="H32" s="522"/>
      <c r="I32" s="522"/>
      <c r="J32" s="522"/>
      <c r="K32" s="522"/>
      <c r="L32" s="522"/>
      <c r="M32" s="522"/>
      <c r="N32" s="522"/>
      <c r="O32" s="522"/>
      <c r="P32" s="522"/>
      <c r="Q32" s="522"/>
      <c r="R32" s="522"/>
      <c r="S32" s="522"/>
      <c r="T32" s="522"/>
      <c r="U32" s="522"/>
      <c r="V32" s="522"/>
      <c r="W32" s="522"/>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5"/>
    </row>
    <row r="33" spans="1:58" ht="12.6" thickBot="1" x14ac:dyDescent="0.25">
      <c r="A33" s="25"/>
      <c r="B33" s="275"/>
      <c r="C33" s="275"/>
      <c r="D33" s="275"/>
      <c r="E33" s="275"/>
      <c r="F33" s="275"/>
      <c r="G33" s="523"/>
      <c r="H33" s="523"/>
      <c r="I33" s="523"/>
      <c r="J33" s="523"/>
      <c r="K33" s="523"/>
      <c r="L33" s="523"/>
      <c r="M33" s="523"/>
      <c r="N33" s="523"/>
      <c r="O33" s="523"/>
      <c r="P33" s="523"/>
      <c r="Q33" s="523"/>
      <c r="R33" s="523"/>
      <c r="S33" s="523"/>
      <c r="T33" s="523"/>
      <c r="U33" s="523"/>
      <c r="V33" s="523"/>
      <c r="W33" s="523"/>
      <c r="X33" s="275"/>
      <c r="Y33" s="275"/>
      <c r="Z33" s="275"/>
      <c r="AA33" s="275"/>
      <c r="AB33" s="275"/>
      <c r="AC33" s="275"/>
      <c r="AD33" s="275"/>
      <c r="AE33" s="275"/>
      <c r="AF33" s="275"/>
      <c r="AG33" s="275"/>
      <c r="AH33" s="275"/>
      <c r="AI33" s="275"/>
      <c r="AJ33" s="275"/>
      <c r="AK33" s="275"/>
      <c r="AL33" s="275"/>
      <c r="AM33" s="275"/>
      <c r="AN33" s="275"/>
      <c r="AO33" s="275"/>
      <c r="AP33" s="275"/>
      <c r="AQ33" s="275"/>
      <c r="AR33" s="274"/>
      <c r="AS33" s="274"/>
      <c r="AT33" s="25"/>
    </row>
    <row r="34" spans="1:58" ht="12" customHeight="1" x14ac:dyDescent="0.2">
      <c r="A34" s="25"/>
      <c r="B34" s="455" t="s">
        <v>215</v>
      </c>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56"/>
      <c r="AR34" s="460"/>
      <c r="AS34" s="461"/>
      <c r="AT34" s="25"/>
      <c r="AV34" s="32"/>
    </row>
    <row r="35" spans="1:58" ht="12" customHeight="1" x14ac:dyDescent="0.2">
      <c r="A35" s="25"/>
      <c r="B35" s="457"/>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458"/>
      <c r="AR35" s="462"/>
      <c r="AS35" s="463"/>
      <c r="AT35" s="25"/>
      <c r="AU35" s="34" t="b">
        <v>0</v>
      </c>
      <c r="AV35" s="32" t="str">
        <f>IF(AU35,"OK","必須")</f>
        <v>必須</v>
      </c>
    </row>
    <row r="36" spans="1:58" ht="12" customHeight="1" x14ac:dyDescent="0.2">
      <c r="A36" s="25"/>
      <c r="B36" s="457"/>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458"/>
      <c r="AR36" s="462"/>
      <c r="AS36" s="463"/>
      <c r="AT36" s="25"/>
      <c r="AV36" s="32"/>
    </row>
    <row r="37" spans="1:58" ht="12" customHeight="1" x14ac:dyDescent="0.2">
      <c r="A37" s="25"/>
      <c r="B37" s="457"/>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458"/>
      <c r="AR37" s="462"/>
      <c r="AS37" s="463"/>
      <c r="AT37" s="25"/>
      <c r="AV37" s="32"/>
    </row>
    <row r="38" spans="1:58" ht="12" customHeight="1" thickBot="1" x14ac:dyDescent="0.25">
      <c r="A38" s="25"/>
      <c r="B38" s="406"/>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459"/>
      <c r="AR38" s="464"/>
      <c r="AS38" s="465"/>
      <c r="AT38" s="25"/>
      <c r="AV38" s="32"/>
    </row>
    <row r="39" spans="1:58"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7sbwdYKxexPyeGk22LWEOs7T44pfgqar0KkgqY0ggrhhbFrrD3CmEH2CnWMuvFH+4DfRxQh+aFrSIS8pEPrUXA==" saltValue="3+Y/O/dRGryM+FiddU0XjA=="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137160</xdr:rowOff>
                  </from>
                  <to>
                    <xdr:col>44</xdr:col>
                    <xdr:colOff>83820</xdr:colOff>
                    <xdr:row>36</xdr:row>
                    <xdr:rowOff>22860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21" customWidth="1"/>
    <col min="50" max="16384" width="8.88671875" style="21"/>
  </cols>
  <sheetData>
    <row r="1" spans="1:49" ht="12" customHeight="1" x14ac:dyDescent="0.2">
      <c r="A1" s="556" t="s">
        <v>79</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8"/>
    </row>
    <row r="2" spans="1:49" ht="12" customHeight="1" x14ac:dyDescent="0.2">
      <c r="A2" s="559"/>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1"/>
    </row>
    <row r="3" spans="1:49" x14ac:dyDescent="0.2">
      <c r="A3" s="404" t="str">
        <f>"【"&amp;製品カテゴリ&amp;"】"</f>
        <v>【地上型3Dレーザースキャナー】</v>
      </c>
      <c r="B3" s="404"/>
      <c r="C3" s="404"/>
      <c r="D3" s="404"/>
      <c r="E3" s="404"/>
      <c r="F3" s="404"/>
      <c r="G3" s="404"/>
      <c r="H3" s="404"/>
      <c r="I3" s="404"/>
      <c r="J3" s="404"/>
      <c r="K3" s="404"/>
      <c r="L3" s="404"/>
      <c r="M3" s="404"/>
      <c r="N3" s="404"/>
      <c r="O3" s="404"/>
      <c r="P3" s="404"/>
      <c r="Q3" s="404"/>
      <c r="R3" s="404"/>
      <c r="S3" s="404"/>
      <c r="T3" s="404"/>
      <c r="U3" s="404"/>
      <c r="V3" s="404"/>
      <c r="W3" s="404"/>
      <c r="X3" s="404"/>
      <c r="Y3" s="25"/>
      <c r="Z3" s="25"/>
      <c r="AA3" s="25"/>
      <c r="AB3" s="25"/>
      <c r="AC3" s="25"/>
      <c r="AD3" s="25"/>
      <c r="AE3" s="25"/>
      <c r="AF3" s="25"/>
      <c r="AG3" s="25"/>
      <c r="AH3" s="25"/>
      <c r="AI3" s="25"/>
      <c r="AJ3" s="25"/>
      <c r="AK3" s="25"/>
      <c r="AL3" s="25"/>
      <c r="AM3" s="25"/>
      <c r="AN3" s="25"/>
      <c r="AO3" s="25"/>
      <c r="AP3" s="25"/>
      <c r="AQ3" s="25"/>
      <c r="AR3" s="25"/>
      <c r="AS3" s="286" t="s">
        <v>25</v>
      </c>
      <c r="AT3" s="286"/>
      <c r="AU3" s="286"/>
      <c r="AV3" s="286"/>
      <c r="AW3" s="286"/>
    </row>
    <row r="4" spans="1:49" x14ac:dyDescent="0.2">
      <c r="A4" s="274"/>
      <c r="B4" s="274"/>
      <c r="C4" s="274"/>
      <c r="D4" s="274"/>
      <c r="E4" s="274"/>
      <c r="F4" s="274"/>
      <c r="G4" s="274"/>
      <c r="H4" s="274"/>
      <c r="I4" s="274"/>
      <c r="J4" s="274"/>
      <c r="K4" s="274"/>
      <c r="L4" s="274"/>
      <c r="M4" s="274"/>
      <c r="N4" s="274"/>
      <c r="O4" s="274"/>
      <c r="P4" s="274"/>
      <c r="Q4" s="274"/>
      <c r="R4" s="274"/>
      <c r="S4" s="274"/>
      <c r="T4" s="274"/>
      <c r="U4" s="274"/>
      <c r="V4" s="274"/>
      <c r="W4" s="274"/>
      <c r="X4" s="274"/>
      <c r="Y4" s="25"/>
      <c r="Z4" s="25"/>
      <c r="AA4" s="25"/>
      <c r="AB4" s="25"/>
      <c r="AC4" s="25"/>
      <c r="AD4" s="25"/>
      <c r="AE4" s="25"/>
      <c r="AF4" s="25"/>
      <c r="AG4" s="25"/>
      <c r="AH4" s="25"/>
      <c r="AI4" s="25"/>
      <c r="AJ4" s="25"/>
      <c r="AK4" s="25"/>
      <c r="AL4" s="25"/>
      <c r="AM4" s="25"/>
      <c r="AN4" s="25"/>
      <c r="AO4" s="25"/>
      <c r="AP4" s="25"/>
      <c r="AQ4" s="25"/>
      <c r="AR4" s="25"/>
      <c r="AS4" s="287"/>
      <c r="AT4" s="287"/>
      <c r="AU4" s="287"/>
      <c r="AV4" s="287"/>
      <c r="AW4" s="287"/>
    </row>
    <row r="5" spans="1:49" x14ac:dyDescent="0.2">
      <c r="A5" s="25"/>
      <c r="B5" s="274" t="s">
        <v>80</v>
      </c>
      <c r="C5" s="274"/>
      <c r="D5" s="274"/>
      <c r="E5" s="274"/>
      <c r="F5" s="274"/>
      <c r="G5" s="274"/>
      <c r="H5" s="274"/>
      <c r="I5" s="274"/>
      <c r="J5" s="274"/>
      <c r="K5" s="274"/>
      <c r="L5" s="274"/>
      <c r="M5" s="274"/>
      <c r="N5" s="274"/>
      <c r="O5" s="274"/>
      <c r="P5" s="274"/>
      <c r="Q5" s="274"/>
      <c r="R5" s="274"/>
      <c r="S5" s="274"/>
      <c r="T5" s="274"/>
      <c r="U5" s="274"/>
      <c r="V5" s="274"/>
      <c r="W5" s="274"/>
      <c r="X5" s="274"/>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2">
      <c r="A6" s="25"/>
      <c r="B6" s="274"/>
      <c r="C6" s="274"/>
      <c r="D6" s="274"/>
      <c r="E6" s="274"/>
      <c r="F6" s="274"/>
      <c r="G6" s="274"/>
      <c r="H6" s="274"/>
      <c r="I6" s="274"/>
      <c r="J6" s="274"/>
      <c r="K6" s="274"/>
      <c r="L6" s="274"/>
      <c r="M6" s="274"/>
      <c r="N6" s="274"/>
      <c r="O6" s="274"/>
      <c r="P6" s="274"/>
      <c r="Q6" s="274"/>
      <c r="R6" s="274"/>
      <c r="S6" s="274"/>
      <c r="T6" s="274"/>
      <c r="U6" s="274"/>
      <c r="V6" s="274"/>
      <c r="W6" s="274"/>
      <c r="X6" s="274"/>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2">
      <c r="A7" s="25"/>
      <c r="B7" s="447" t="s">
        <v>142</v>
      </c>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25"/>
    </row>
    <row r="8" spans="1:49" x14ac:dyDescent="0.2">
      <c r="A8" s="25"/>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25"/>
    </row>
    <row r="9" spans="1:49" x14ac:dyDescent="0.2">
      <c r="A9" s="25"/>
      <c r="B9" s="538" t="s">
        <v>65</v>
      </c>
      <c r="C9" s="538"/>
      <c r="D9" s="289" t="s">
        <v>81</v>
      </c>
      <c r="E9" s="290"/>
      <c r="F9" s="401"/>
      <c r="G9" s="538" t="s">
        <v>82</v>
      </c>
      <c r="H9" s="538"/>
      <c r="I9" s="538"/>
      <c r="J9" s="538"/>
      <c r="K9" s="538"/>
      <c r="L9" s="538"/>
      <c r="M9" s="538"/>
      <c r="N9" s="538"/>
      <c r="O9" s="538"/>
      <c r="P9" s="538"/>
      <c r="Q9" s="538"/>
      <c r="R9" s="538"/>
      <c r="S9" s="538"/>
      <c r="T9" s="538"/>
      <c r="U9" s="538"/>
      <c r="V9" s="538"/>
      <c r="W9" s="538"/>
      <c r="X9" s="538"/>
      <c r="Y9" s="538" t="s">
        <v>83</v>
      </c>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25"/>
    </row>
    <row r="10" spans="1:49" x14ac:dyDescent="0.2">
      <c r="A10" s="25"/>
      <c r="B10" s="538"/>
      <c r="C10" s="538"/>
      <c r="D10" s="291"/>
      <c r="E10" s="292"/>
      <c r="F10" s="402"/>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25"/>
    </row>
    <row r="11" spans="1:49" x14ac:dyDescent="0.2">
      <c r="A11" s="25"/>
      <c r="B11" s="562" t="s">
        <v>84</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4"/>
      <c r="AW11" s="25"/>
    </row>
    <row r="12" spans="1:49" x14ac:dyDescent="0.2">
      <c r="A12" s="25"/>
      <c r="B12" s="565"/>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7"/>
      <c r="AW12" s="25"/>
    </row>
    <row r="13" spans="1:49" ht="12" customHeight="1" x14ac:dyDescent="0.2">
      <c r="A13" s="25"/>
      <c r="B13" s="532">
        <v>1</v>
      </c>
      <c r="C13" s="533"/>
      <c r="D13" s="26"/>
      <c r="E13" s="26"/>
      <c r="F13" s="26"/>
      <c r="G13" s="550" t="s">
        <v>162</v>
      </c>
      <c r="H13" s="551"/>
      <c r="I13" s="551"/>
      <c r="J13" s="551"/>
      <c r="K13" s="551"/>
      <c r="L13" s="551"/>
      <c r="M13" s="551"/>
      <c r="N13" s="551"/>
      <c r="O13" s="551"/>
      <c r="P13" s="551"/>
      <c r="Q13" s="551"/>
      <c r="R13" s="551"/>
      <c r="S13" s="551"/>
      <c r="T13" s="551"/>
      <c r="U13" s="551"/>
      <c r="V13" s="551"/>
      <c r="W13" s="551"/>
      <c r="X13" s="552"/>
      <c r="Y13" s="550" t="s">
        <v>163</v>
      </c>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2"/>
      <c r="AW13" s="25"/>
    </row>
    <row r="14" spans="1:49" x14ac:dyDescent="0.2">
      <c r="A14" s="25"/>
      <c r="B14" s="532"/>
      <c r="C14" s="533"/>
      <c r="D14" s="26"/>
      <c r="E14" s="26"/>
      <c r="F14" s="26"/>
      <c r="G14" s="550"/>
      <c r="H14" s="551"/>
      <c r="I14" s="551"/>
      <c r="J14" s="551"/>
      <c r="K14" s="551"/>
      <c r="L14" s="551"/>
      <c r="M14" s="551"/>
      <c r="N14" s="551"/>
      <c r="O14" s="551"/>
      <c r="P14" s="551"/>
      <c r="Q14" s="551"/>
      <c r="R14" s="551"/>
      <c r="S14" s="551"/>
      <c r="T14" s="551"/>
      <c r="U14" s="551"/>
      <c r="V14" s="551"/>
      <c r="W14" s="551"/>
      <c r="X14" s="552"/>
      <c r="Y14" s="550"/>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2"/>
      <c r="AW14" s="25"/>
    </row>
    <row r="15" spans="1:49" x14ac:dyDescent="0.2">
      <c r="A15" s="25"/>
      <c r="B15" s="532"/>
      <c r="C15" s="533"/>
      <c r="D15" s="26"/>
      <c r="E15" s="26"/>
      <c r="F15" s="26"/>
      <c r="G15" s="550"/>
      <c r="H15" s="551"/>
      <c r="I15" s="551"/>
      <c r="J15" s="551"/>
      <c r="K15" s="551"/>
      <c r="L15" s="551"/>
      <c r="M15" s="551"/>
      <c r="N15" s="551"/>
      <c r="O15" s="551"/>
      <c r="P15" s="551"/>
      <c r="Q15" s="551"/>
      <c r="R15" s="551"/>
      <c r="S15" s="551"/>
      <c r="T15" s="551"/>
      <c r="U15" s="551"/>
      <c r="V15" s="551"/>
      <c r="W15" s="551"/>
      <c r="X15" s="552"/>
      <c r="Y15" s="550"/>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2"/>
      <c r="AW15" s="25"/>
    </row>
    <row r="16" spans="1:49" x14ac:dyDescent="0.2">
      <c r="A16" s="25"/>
      <c r="B16" s="532"/>
      <c r="C16" s="533"/>
      <c r="D16" s="26"/>
      <c r="E16" s="26"/>
      <c r="F16" s="26"/>
      <c r="G16" s="550"/>
      <c r="H16" s="551"/>
      <c r="I16" s="551"/>
      <c r="J16" s="551"/>
      <c r="K16" s="551"/>
      <c r="L16" s="551"/>
      <c r="M16" s="551"/>
      <c r="N16" s="551"/>
      <c r="O16" s="551"/>
      <c r="P16" s="551"/>
      <c r="Q16" s="551"/>
      <c r="R16" s="551"/>
      <c r="S16" s="551"/>
      <c r="T16" s="551"/>
      <c r="U16" s="551"/>
      <c r="V16" s="551"/>
      <c r="W16" s="551"/>
      <c r="X16" s="552"/>
      <c r="Y16" s="550"/>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2"/>
      <c r="AW16" s="25"/>
    </row>
    <row r="17" spans="1:49" x14ac:dyDescent="0.2">
      <c r="A17" s="25"/>
      <c r="B17" s="532"/>
      <c r="C17" s="533"/>
      <c r="D17" s="26"/>
      <c r="E17" s="26"/>
      <c r="F17" s="26"/>
      <c r="G17" s="550"/>
      <c r="H17" s="551"/>
      <c r="I17" s="551"/>
      <c r="J17" s="551"/>
      <c r="K17" s="551"/>
      <c r="L17" s="551"/>
      <c r="M17" s="551"/>
      <c r="N17" s="551"/>
      <c r="O17" s="551"/>
      <c r="P17" s="551"/>
      <c r="Q17" s="551"/>
      <c r="R17" s="551"/>
      <c r="S17" s="551"/>
      <c r="T17" s="551"/>
      <c r="U17" s="551"/>
      <c r="V17" s="551"/>
      <c r="W17" s="551"/>
      <c r="X17" s="552"/>
      <c r="Y17" s="550"/>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2"/>
      <c r="AW17" s="25"/>
    </row>
    <row r="18" spans="1:49" x14ac:dyDescent="0.2">
      <c r="A18" s="25"/>
      <c r="B18" s="532"/>
      <c r="C18" s="533"/>
      <c r="D18" s="26"/>
      <c r="E18" s="26"/>
      <c r="F18" s="26"/>
      <c r="G18" s="550"/>
      <c r="H18" s="551"/>
      <c r="I18" s="551"/>
      <c r="J18" s="551"/>
      <c r="K18" s="551"/>
      <c r="L18" s="551"/>
      <c r="M18" s="551"/>
      <c r="N18" s="551"/>
      <c r="O18" s="551"/>
      <c r="P18" s="551"/>
      <c r="Q18" s="551"/>
      <c r="R18" s="551"/>
      <c r="S18" s="551"/>
      <c r="T18" s="551"/>
      <c r="U18" s="551"/>
      <c r="V18" s="551"/>
      <c r="W18" s="551"/>
      <c r="X18" s="552"/>
      <c r="Y18" s="550"/>
      <c r="Z18" s="551"/>
      <c r="AA18" s="551"/>
      <c r="AB18" s="551"/>
      <c r="AC18" s="551"/>
      <c r="AD18" s="551"/>
      <c r="AE18" s="551"/>
      <c r="AF18" s="551"/>
      <c r="AG18" s="551"/>
      <c r="AH18" s="551"/>
      <c r="AI18" s="551"/>
      <c r="AJ18" s="551"/>
      <c r="AK18" s="551"/>
      <c r="AL18" s="551"/>
      <c r="AM18" s="551"/>
      <c r="AN18" s="551"/>
      <c r="AO18" s="551"/>
      <c r="AP18" s="551"/>
      <c r="AQ18" s="551"/>
      <c r="AR18" s="551"/>
      <c r="AS18" s="551"/>
      <c r="AT18" s="551"/>
      <c r="AU18" s="551"/>
      <c r="AV18" s="552"/>
      <c r="AW18" s="25"/>
    </row>
    <row r="19" spans="1:49" x14ac:dyDescent="0.2">
      <c r="A19" s="25"/>
      <c r="B19" s="534"/>
      <c r="C19" s="535"/>
      <c r="D19" s="24"/>
      <c r="E19" s="24"/>
      <c r="F19" s="24"/>
      <c r="G19" s="553"/>
      <c r="H19" s="554"/>
      <c r="I19" s="554"/>
      <c r="J19" s="554"/>
      <c r="K19" s="554"/>
      <c r="L19" s="554"/>
      <c r="M19" s="554"/>
      <c r="N19" s="554"/>
      <c r="O19" s="554"/>
      <c r="P19" s="554"/>
      <c r="Q19" s="554"/>
      <c r="R19" s="554"/>
      <c r="S19" s="554"/>
      <c r="T19" s="554"/>
      <c r="U19" s="554"/>
      <c r="V19" s="554"/>
      <c r="W19" s="554"/>
      <c r="X19" s="555"/>
      <c r="Y19" s="553"/>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5"/>
      <c r="AW19" s="25"/>
    </row>
    <row r="20" spans="1:49" x14ac:dyDescent="0.2">
      <c r="A20" s="25"/>
      <c r="B20" s="562" t="s">
        <v>85</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4"/>
      <c r="AW20" s="25"/>
    </row>
    <row r="21" spans="1:49" x14ac:dyDescent="0.2">
      <c r="A21" s="25"/>
      <c r="B21" s="565"/>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7"/>
      <c r="AW21" s="25"/>
    </row>
    <row r="22" spans="1:49" x14ac:dyDescent="0.2">
      <c r="A22" s="25"/>
      <c r="B22" s="530">
        <v>2</v>
      </c>
      <c r="C22" s="531"/>
      <c r="D22" s="23"/>
      <c r="E22" s="23"/>
      <c r="F22" s="23"/>
      <c r="G22" s="455" t="s">
        <v>86</v>
      </c>
      <c r="H22" s="548"/>
      <c r="I22" s="548"/>
      <c r="J22" s="548"/>
      <c r="K22" s="548"/>
      <c r="L22" s="548"/>
      <c r="M22" s="548"/>
      <c r="N22" s="548"/>
      <c r="O22" s="548"/>
      <c r="P22" s="548"/>
      <c r="Q22" s="548"/>
      <c r="R22" s="548"/>
      <c r="S22" s="548"/>
      <c r="T22" s="548"/>
      <c r="U22" s="548"/>
      <c r="V22" s="548"/>
      <c r="W22" s="548"/>
      <c r="X22" s="549"/>
      <c r="Y22" s="455" t="s">
        <v>87</v>
      </c>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9"/>
      <c r="AW22" s="25"/>
    </row>
    <row r="23" spans="1:49" x14ac:dyDescent="0.2">
      <c r="A23" s="25"/>
      <c r="B23" s="532"/>
      <c r="C23" s="533"/>
      <c r="D23" s="26"/>
      <c r="E23" s="26"/>
      <c r="F23" s="26"/>
      <c r="G23" s="550"/>
      <c r="H23" s="551"/>
      <c r="I23" s="551"/>
      <c r="J23" s="551"/>
      <c r="K23" s="551"/>
      <c r="L23" s="551"/>
      <c r="M23" s="551"/>
      <c r="N23" s="551"/>
      <c r="O23" s="551"/>
      <c r="P23" s="551"/>
      <c r="Q23" s="551"/>
      <c r="R23" s="551"/>
      <c r="S23" s="551"/>
      <c r="T23" s="551"/>
      <c r="U23" s="551"/>
      <c r="V23" s="551"/>
      <c r="W23" s="551"/>
      <c r="X23" s="552"/>
      <c r="Y23" s="550"/>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2"/>
      <c r="AW23" s="25"/>
    </row>
    <row r="24" spans="1:49" x14ac:dyDescent="0.2">
      <c r="A24" s="25"/>
      <c r="B24" s="532"/>
      <c r="C24" s="533"/>
      <c r="D24" s="26"/>
      <c r="E24" s="26"/>
      <c r="F24" s="26"/>
      <c r="G24" s="550"/>
      <c r="H24" s="551"/>
      <c r="I24" s="551"/>
      <c r="J24" s="551"/>
      <c r="K24" s="551"/>
      <c r="L24" s="551"/>
      <c r="M24" s="551"/>
      <c r="N24" s="551"/>
      <c r="O24" s="551"/>
      <c r="P24" s="551"/>
      <c r="Q24" s="551"/>
      <c r="R24" s="551"/>
      <c r="S24" s="551"/>
      <c r="T24" s="551"/>
      <c r="U24" s="551"/>
      <c r="V24" s="551"/>
      <c r="W24" s="551"/>
      <c r="X24" s="552"/>
      <c r="Y24" s="550"/>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2"/>
      <c r="AW24" s="25"/>
    </row>
    <row r="25" spans="1:49" x14ac:dyDescent="0.2">
      <c r="A25" s="25"/>
      <c r="B25" s="532"/>
      <c r="C25" s="533"/>
      <c r="D25" s="26"/>
      <c r="E25" s="26"/>
      <c r="F25" s="26"/>
      <c r="G25" s="550"/>
      <c r="H25" s="551"/>
      <c r="I25" s="551"/>
      <c r="J25" s="551"/>
      <c r="K25" s="551"/>
      <c r="L25" s="551"/>
      <c r="M25" s="551"/>
      <c r="N25" s="551"/>
      <c r="O25" s="551"/>
      <c r="P25" s="551"/>
      <c r="Q25" s="551"/>
      <c r="R25" s="551"/>
      <c r="S25" s="551"/>
      <c r="T25" s="551"/>
      <c r="U25" s="551"/>
      <c r="V25" s="551"/>
      <c r="W25" s="551"/>
      <c r="X25" s="552"/>
      <c r="Y25" s="550"/>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2"/>
      <c r="AW25" s="25"/>
    </row>
    <row r="26" spans="1:49" x14ac:dyDescent="0.2">
      <c r="A26" s="25"/>
      <c r="B26" s="532"/>
      <c r="C26" s="533"/>
      <c r="D26" s="26"/>
      <c r="E26" s="26"/>
      <c r="F26" s="26"/>
      <c r="G26" s="550"/>
      <c r="H26" s="551"/>
      <c r="I26" s="551"/>
      <c r="J26" s="551"/>
      <c r="K26" s="551"/>
      <c r="L26" s="551"/>
      <c r="M26" s="551"/>
      <c r="N26" s="551"/>
      <c r="O26" s="551"/>
      <c r="P26" s="551"/>
      <c r="Q26" s="551"/>
      <c r="R26" s="551"/>
      <c r="S26" s="551"/>
      <c r="T26" s="551"/>
      <c r="U26" s="551"/>
      <c r="V26" s="551"/>
      <c r="W26" s="551"/>
      <c r="X26" s="552"/>
      <c r="Y26" s="550"/>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2"/>
      <c r="AW26" s="25"/>
    </row>
    <row r="27" spans="1:49" x14ac:dyDescent="0.2">
      <c r="A27" s="25"/>
      <c r="B27" s="532"/>
      <c r="C27" s="533"/>
      <c r="D27" s="26"/>
      <c r="E27" s="26"/>
      <c r="F27" s="26"/>
      <c r="G27" s="550"/>
      <c r="H27" s="551"/>
      <c r="I27" s="551"/>
      <c r="J27" s="551"/>
      <c r="K27" s="551"/>
      <c r="L27" s="551"/>
      <c r="M27" s="551"/>
      <c r="N27" s="551"/>
      <c r="O27" s="551"/>
      <c r="P27" s="551"/>
      <c r="Q27" s="551"/>
      <c r="R27" s="551"/>
      <c r="S27" s="551"/>
      <c r="T27" s="551"/>
      <c r="U27" s="551"/>
      <c r="V27" s="551"/>
      <c r="W27" s="551"/>
      <c r="X27" s="552"/>
      <c r="Y27" s="550"/>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2"/>
      <c r="AW27" s="25"/>
    </row>
    <row r="28" spans="1:49" x14ac:dyDescent="0.2">
      <c r="A28" s="25"/>
      <c r="B28" s="534"/>
      <c r="C28" s="535"/>
      <c r="D28" s="24"/>
      <c r="E28" s="24"/>
      <c r="F28" s="24"/>
      <c r="G28" s="553"/>
      <c r="H28" s="554"/>
      <c r="I28" s="554"/>
      <c r="J28" s="554"/>
      <c r="K28" s="554"/>
      <c r="L28" s="554"/>
      <c r="M28" s="554"/>
      <c r="N28" s="554"/>
      <c r="O28" s="554"/>
      <c r="P28" s="554"/>
      <c r="Q28" s="554"/>
      <c r="R28" s="554"/>
      <c r="S28" s="554"/>
      <c r="T28" s="554"/>
      <c r="U28" s="554"/>
      <c r="V28" s="554"/>
      <c r="W28" s="554"/>
      <c r="X28" s="555"/>
      <c r="Y28" s="553"/>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5"/>
      <c r="AW28" s="25"/>
    </row>
    <row r="29" spans="1:49" x14ac:dyDescent="0.2">
      <c r="A29" s="25"/>
      <c r="B29" s="530">
        <v>3</v>
      </c>
      <c r="C29" s="531"/>
      <c r="D29" s="23"/>
      <c r="E29" s="23"/>
      <c r="F29" s="23"/>
      <c r="G29" s="455" t="s">
        <v>88</v>
      </c>
      <c r="H29" s="548"/>
      <c r="I29" s="548"/>
      <c r="J29" s="548"/>
      <c r="K29" s="548"/>
      <c r="L29" s="548"/>
      <c r="M29" s="548"/>
      <c r="N29" s="548"/>
      <c r="O29" s="548"/>
      <c r="P29" s="548"/>
      <c r="Q29" s="548"/>
      <c r="R29" s="548"/>
      <c r="S29" s="548"/>
      <c r="T29" s="548"/>
      <c r="U29" s="548"/>
      <c r="V29" s="548"/>
      <c r="W29" s="548"/>
      <c r="X29" s="549"/>
      <c r="Y29" s="568" t="s">
        <v>89</v>
      </c>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70"/>
      <c r="AW29" s="25"/>
    </row>
    <row r="30" spans="1:49" x14ac:dyDescent="0.2">
      <c r="A30" s="25"/>
      <c r="B30" s="532"/>
      <c r="C30" s="533"/>
      <c r="D30" s="26"/>
      <c r="E30" s="26"/>
      <c r="F30" s="26"/>
      <c r="G30" s="550"/>
      <c r="H30" s="551"/>
      <c r="I30" s="551"/>
      <c r="J30" s="551"/>
      <c r="K30" s="551"/>
      <c r="L30" s="551"/>
      <c r="M30" s="551"/>
      <c r="N30" s="551"/>
      <c r="O30" s="551"/>
      <c r="P30" s="551"/>
      <c r="Q30" s="551"/>
      <c r="R30" s="551"/>
      <c r="S30" s="551"/>
      <c r="T30" s="551"/>
      <c r="U30" s="551"/>
      <c r="V30" s="551"/>
      <c r="W30" s="551"/>
      <c r="X30" s="552"/>
      <c r="Y30" s="571"/>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3"/>
      <c r="AW30" s="25"/>
    </row>
    <row r="31" spans="1:49" x14ac:dyDescent="0.2">
      <c r="A31" s="25"/>
      <c r="B31" s="532"/>
      <c r="C31" s="533"/>
      <c r="D31" s="26"/>
      <c r="E31" s="26"/>
      <c r="F31" s="26"/>
      <c r="G31" s="550"/>
      <c r="H31" s="551"/>
      <c r="I31" s="551"/>
      <c r="J31" s="551"/>
      <c r="K31" s="551"/>
      <c r="L31" s="551"/>
      <c r="M31" s="551"/>
      <c r="N31" s="551"/>
      <c r="O31" s="551"/>
      <c r="P31" s="551"/>
      <c r="Q31" s="551"/>
      <c r="R31" s="551"/>
      <c r="S31" s="551"/>
      <c r="T31" s="551"/>
      <c r="U31" s="551"/>
      <c r="V31" s="551"/>
      <c r="W31" s="551"/>
      <c r="X31" s="552"/>
      <c r="Y31" s="571"/>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3"/>
      <c r="AW31" s="25"/>
    </row>
    <row r="32" spans="1:49" x14ac:dyDescent="0.2">
      <c r="A32" s="25"/>
      <c r="B32" s="532"/>
      <c r="C32" s="533"/>
      <c r="D32" s="26"/>
      <c r="E32" s="26"/>
      <c r="F32" s="26"/>
      <c r="G32" s="550"/>
      <c r="H32" s="551"/>
      <c r="I32" s="551"/>
      <c r="J32" s="551"/>
      <c r="K32" s="551"/>
      <c r="L32" s="551"/>
      <c r="M32" s="551"/>
      <c r="N32" s="551"/>
      <c r="O32" s="551"/>
      <c r="P32" s="551"/>
      <c r="Q32" s="551"/>
      <c r="R32" s="551"/>
      <c r="S32" s="551"/>
      <c r="T32" s="551"/>
      <c r="U32" s="551"/>
      <c r="V32" s="551"/>
      <c r="W32" s="551"/>
      <c r="X32" s="552"/>
      <c r="Y32" s="571"/>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3"/>
      <c r="AW32" s="25"/>
    </row>
    <row r="33" spans="1:49" x14ac:dyDescent="0.2">
      <c r="A33" s="25"/>
      <c r="B33" s="532"/>
      <c r="C33" s="533"/>
      <c r="D33" s="26"/>
      <c r="E33" s="26"/>
      <c r="F33" s="26"/>
      <c r="G33" s="550"/>
      <c r="H33" s="551"/>
      <c r="I33" s="551"/>
      <c r="J33" s="551"/>
      <c r="K33" s="551"/>
      <c r="L33" s="551"/>
      <c r="M33" s="551"/>
      <c r="N33" s="551"/>
      <c r="O33" s="551"/>
      <c r="P33" s="551"/>
      <c r="Q33" s="551"/>
      <c r="R33" s="551"/>
      <c r="S33" s="551"/>
      <c r="T33" s="551"/>
      <c r="U33" s="551"/>
      <c r="V33" s="551"/>
      <c r="W33" s="551"/>
      <c r="X33" s="552"/>
      <c r="Y33" s="571"/>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3"/>
      <c r="AW33" s="25"/>
    </row>
    <row r="34" spans="1:49" x14ac:dyDescent="0.2">
      <c r="A34" s="25"/>
      <c r="B34" s="532"/>
      <c r="C34" s="533"/>
      <c r="D34" s="26"/>
      <c r="E34" s="26"/>
      <c r="F34" s="26"/>
      <c r="G34" s="550"/>
      <c r="H34" s="551"/>
      <c r="I34" s="551"/>
      <c r="J34" s="551"/>
      <c r="K34" s="551"/>
      <c r="L34" s="551"/>
      <c r="M34" s="551"/>
      <c r="N34" s="551"/>
      <c r="O34" s="551"/>
      <c r="P34" s="551"/>
      <c r="Q34" s="551"/>
      <c r="R34" s="551"/>
      <c r="S34" s="551"/>
      <c r="T34" s="551"/>
      <c r="U34" s="551"/>
      <c r="V34" s="551"/>
      <c r="W34" s="551"/>
      <c r="X34" s="552"/>
      <c r="Y34" s="571"/>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3"/>
      <c r="AW34" s="25"/>
    </row>
    <row r="35" spans="1:49" x14ac:dyDescent="0.2">
      <c r="A35" s="25"/>
      <c r="B35" s="534"/>
      <c r="C35" s="535"/>
      <c r="D35" s="24"/>
      <c r="E35" s="24"/>
      <c r="F35" s="24"/>
      <c r="G35" s="553"/>
      <c r="H35" s="554"/>
      <c r="I35" s="554"/>
      <c r="J35" s="554"/>
      <c r="K35" s="554"/>
      <c r="L35" s="554"/>
      <c r="M35" s="554"/>
      <c r="N35" s="554"/>
      <c r="O35" s="554"/>
      <c r="P35" s="554"/>
      <c r="Q35" s="554"/>
      <c r="R35" s="554"/>
      <c r="S35" s="554"/>
      <c r="T35" s="554"/>
      <c r="U35" s="554"/>
      <c r="V35" s="554"/>
      <c r="W35" s="554"/>
      <c r="X35" s="555"/>
      <c r="Y35" s="574"/>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6"/>
      <c r="AW35" s="25"/>
    </row>
    <row r="36" spans="1:49" ht="12" customHeight="1" x14ac:dyDescent="0.2">
      <c r="A36" s="25"/>
      <c r="B36" s="530">
        <v>4</v>
      </c>
      <c r="C36" s="531"/>
      <c r="D36" s="23"/>
      <c r="E36" s="23"/>
      <c r="F36" s="23"/>
      <c r="G36" s="455" t="s">
        <v>200</v>
      </c>
      <c r="H36" s="548"/>
      <c r="I36" s="548"/>
      <c r="J36" s="548"/>
      <c r="K36" s="548"/>
      <c r="L36" s="548"/>
      <c r="M36" s="548"/>
      <c r="N36" s="548"/>
      <c r="O36" s="548"/>
      <c r="P36" s="548"/>
      <c r="Q36" s="548"/>
      <c r="R36" s="548"/>
      <c r="S36" s="548"/>
      <c r="T36" s="548"/>
      <c r="U36" s="548"/>
      <c r="V36" s="548"/>
      <c r="W36" s="548"/>
      <c r="X36" s="549"/>
      <c r="Y36" s="568" t="s">
        <v>201</v>
      </c>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70"/>
      <c r="AW36" s="25"/>
    </row>
    <row r="37" spans="1:49" x14ac:dyDescent="0.2">
      <c r="A37" s="25"/>
      <c r="B37" s="532"/>
      <c r="C37" s="533"/>
      <c r="D37" s="26"/>
      <c r="E37" s="26"/>
      <c r="F37" s="26"/>
      <c r="G37" s="550"/>
      <c r="H37" s="551"/>
      <c r="I37" s="551"/>
      <c r="J37" s="551"/>
      <c r="K37" s="551"/>
      <c r="L37" s="551"/>
      <c r="M37" s="551"/>
      <c r="N37" s="551"/>
      <c r="O37" s="551"/>
      <c r="P37" s="551"/>
      <c r="Q37" s="551"/>
      <c r="R37" s="551"/>
      <c r="S37" s="551"/>
      <c r="T37" s="551"/>
      <c r="U37" s="551"/>
      <c r="V37" s="551"/>
      <c r="W37" s="551"/>
      <c r="X37" s="552"/>
      <c r="Y37" s="571"/>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3"/>
      <c r="AW37" s="25"/>
    </row>
    <row r="38" spans="1:49" x14ac:dyDescent="0.2">
      <c r="A38" s="25"/>
      <c r="B38" s="532"/>
      <c r="C38" s="533"/>
      <c r="D38" s="26"/>
      <c r="E38" s="26"/>
      <c r="F38" s="26"/>
      <c r="G38" s="550"/>
      <c r="H38" s="551"/>
      <c r="I38" s="551"/>
      <c r="J38" s="551"/>
      <c r="K38" s="551"/>
      <c r="L38" s="551"/>
      <c r="M38" s="551"/>
      <c r="N38" s="551"/>
      <c r="O38" s="551"/>
      <c r="P38" s="551"/>
      <c r="Q38" s="551"/>
      <c r="R38" s="551"/>
      <c r="S38" s="551"/>
      <c r="T38" s="551"/>
      <c r="U38" s="551"/>
      <c r="V38" s="551"/>
      <c r="W38" s="551"/>
      <c r="X38" s="552"/>
      <c r="Y38" s="571"/>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3"/>
      <c r="AW38" s="25"/>
    </row>
    <row r="39" spans="1:49" x14ac:dyDescent="0.2">
      <c r="A39" s="25"/>
      <c r="B39" s="532"/>
      <c r="C39" s="533"/>
      <c r="D39" s="26"/>
      <c r="E39" s="26"/>
      <c r="F39" s="26"/>
      <c r="G39" s="550"/>
      <c r="H39" s="551"/>
      <c r="I39" s="551"/>
      <c r="J39" s="551"/>
      <c r="K39" s="551"/>
      <c r="L39" s="551"/>
      <c r="M39" s="551"/>
      <c r="N39" s="551"/>
      <c r="O39" s="551"/>
      <c r="P39" s="551"/>
      <c r="Q39" s="551"/>
      <c r="R39" s="551"/>
      <c r="S39" s="551"/>
      <c r="T39" s="551"/>
      <c r="U39" s="551"/>
      <c r="V39" s="551"/>
      <c r="W39" s="551"/>
      <c r="X39" s="552"/>
      <c r="Y39" s="571"/>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3"/>
      <c r="AW39" s="25"/>
    </row>
    <row r="40" spans="1:49" x14ac:dyDescent="0.2">
      <c r="A40" s="25"/>
      <c r="B40" s="532"/>
      <c r="C40" s="533"/>
      <c r="D40" s="26"/>
      <c r="E40" s="26"/>
      <c r="F40" s="26"/>
      <c r="G40" s="550"/>
      <c r="H40" s="551"/>
      <c r="I40" s="551"/>
      <c r="J40" s="551"/>
      <c r="K40" s="551"/>
      <c r="L40" s="551"/>
      <c r="M40" s="551"/>
      <c r="N40" s="551"/>
      <c r="O40" s="551"/>
      <c r="P40" s="551"/>
      <c r="Q40" s="551"/>
      <c r="R40" s="551"/>
      <c r="S40" s="551"/>
      <c r="T40" s="551"/>
      <c r="U40" s="551"/>
      <c r="V40" s="551"/>
      <c r="W40" s="551"/>
      <c r="X40" s="552"/>
      <c r="Y40" s="571"/>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3"/>
      <c r="AW40" s="25"/>
    </row>
    <row r="41" spans="1:49" x14ac:dyDescent="0.2">
      <c r="A41" s="25"/>
      <c r="B41" s="534"/>
      <c r="C41" s="535"/>
      <c r="D41" s="24"/>
      <c r="E41" s="24"/>
      <c r="F41" s="24"/>
      <c r="G41" s="553"/>
      <c r="H41" s="554"/>
      <c r="I41" s="554"/>
      <c r="J41" s="554"/>
      <c r="K41" s="554"/>
      <c r="L41" s="554"/>
      <c r="M41" s="554"/>
      <c r="N41" s="554"/>
      <c r="O41" s="554"/>
      <c r="P41" s="554"/>
      <c r="Q41" s="554"/>
      <c r="R41" s="554"/>
      <c r="S41" s="554"/>
      <c r="T41" s="554"/>
      <c r="U41" s="554"/>
      <c r="V41" s="554"/>
      <c r="W41" s="554"/>
      <c r="X41" s="555"/>
      <c r="Y41" s="574"/>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6"/>
      <c r="AW41" s="25"/>
    </row>
    <row r="42" spans="1:49" x14ac:dyDescent="0.2">
      <c r="A42" s="25"/>
      <c r="B42" s="562" t="s">
        <v>90</v>
      </c>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4"/>
      <c r="AW42" s="25"/>
    </row>
    <row r="43" spans="1:49" x14ac:dyDescent="0.2">
      <c r="A43" s="25"/>
      <c r="B43" s="565"/>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7"/>
      <c r="AW43" s="25"/>
    </row>
    <row r="44" spans="1:49" ht="12" customHeight="1" x14ac:dyDescent="0.2">
      <c r="A44" s="25"/>
      <c r="B44" s="530">
        <v>5</v>
      </c>
      <c r="C44" s="531"/>
      <c r="D44" s="23"/>
      <c r="E44" s="23"/>
      <c r="F44" s="23"/>
      <c r="G44" s="539" t="s">
        <v>91</v>
      </c>
      <c r="H44" s="540"/>
      <c r="I44" s="540"/>
      <c r="J44" s="540"/>
      <c r="K44" s="540"/>
      <c r="L44" s="540"/>
      <c r="M44" s="540"/>
      <c r="N44" s="540"/>
      <c r="O44" s="540"/>
      <c r="P44" s="540"/>
      <c r="Q44" s="540"/>
      <c r="R44" s="540"/>
      <c r="S44" s="540"/>
      <c r="T44" s="540"/>
      <c r="U44" s="540"/>
      <c r="V44" s="540"/>
      <c r="W44" s="540"/>
      <c r="X44" s="541"/>
      <c r="Y44" s="568" t="s">
        <v>148</v>
      </c>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70"/>
      <c r="AW44" s="25"/>
    </row>
    <row r="45" spans="1:49" ht="19.5" customHeight="1" x14ac:dyDescent="0.2">
      <c r="A45" s="25"/>
      <c r="B45" s="532"/>
      <c r="C45" s="533"/>
      <c r="D45" s="26"/>
      <c r="E45" s="26"/>
      <c r="F45" s="26"/>
      <c r="G45" s="542"/>
      <c r="H45" s="543"/>
      <c r="I45" s="543"/>
      <c r="J45" s="543"/>
      <c r="K45" s="543"/>
      <c r="L45" s="543"/>
      <c r="M45" s="543"/>
      <c r="N45" s="543"/>
      <c r="O45" s="543"/>
      <c r="P45" s="543"/>
      <c r="Q45" s="543"/>
      <c r="R45" s="543"/>
      <c r="S45" s="543"/>
      <c r="T45" s="543"/>
      <c r="U45" s="543"/>
      <c r="V45" s="543"/>
      <c r="W45" s="543"/>
      <c r="X45" s="544"/>
      <c r="Y45" s="571"/>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3"/>
      <c r="AW45" s="25"/>
    </row>
    <row r="46" spans="1:49" ht="18.75" customHeight="1" x14ac:dyDescent="0.2">
      <c r="A46" s="25"/>
      <c r="B46" s="534"/>
      <c r="C46" s="535"/>
      <c r="D46" s="24"/>
      <c r="E46" s="24"/>
      <c r="F46" s="24"/>
      <c r="G46" s="545"/>
      <c r="H46" s="546"/>
      <c r="I46" s="546"/>
      <c r="J46" s="546"/>
      <c r="K46" s="546"/>
      <c r="L46" s="546"/>
      <c r="M46" s="546"/>
      <c r="N46" s="546"/>
      <c r="O46" s="546"/>
      <c r="P46" s="546"/>
      <c r="Q46" s="546"/>
      <c r="R46" s="546"/>
      <c r="S46" s="546"/>
      <c r="T46" s="546"/>
      <c r="U46" s="546"/>
      <c r="V46" s="546"/>
      <c r="W46" s="546"/>
      <c r="X46" s="547"/>
      <c r="Y46" s="574"/>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6"/>
      <c r="AW46" s="25"/>
    </row>
    <row r="47" spans="1:49" x14ac:dyDescent="0.2">
      <c r="A47" s="25"/>
      <c r="B47" s="562" t="s">
        <v>92</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4"/>
      <c r="AW47" s="25"/>
    </row>
    <row r="48" spans="1:49" x14ac:dyDescent="0.2">
      <c r="A48" s="25"/>
      <c r="B48" s="565"/>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7"/>
      <c r="AW48" s="25"/>
    </row>
    <row r="49" spans="1:49" x14ac:dyDescent="0.2">
      <c r="A49" s="25"/>
      <c r="B49" s="532">
        <v>6</v>
      </c>
      <c r="C49" s="533"/>
      <c r="D49" s="26"/>
      <c r="E49" s="26"/>
      <c r="F49" s="26"/>
      <c r="G49" s="550" t="s">
        <v>93</v>
      </c>
      <c r="H49" s="551"/>
      <c r="I49" s="551"/>
      <c r="J49" s="551"/>
      <c r="K49" s="551"/>
      <c r="L49" s="551"/>
      <c r="M49" s="551"/>
      <c r="N49" s="551"/>
      <c r="O49" s="551"/>
      <c r="P49" s="551"/>
      <c r="Q49" s="551"/>
      <c r="R49" s="551"/>
      <c r="S49" s="551"/>
      <c r="T49" s="551"/>
      <c r="U49" s="551"/>
      <c r="V49" s="551"/>
      <c r="W49" s="551"/>
      <c r="X49" s="552"/>
      <c r="Y49" s="550" t="s">
        <v>94</v>
      </c>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2"/>
      <c r="AW49" s="25"/>
    </row>
    <row r="50" spans="1:49" x14ac:dyDescent="0.2">
      <c r="A50" s="25"/>
      <c r="B50" s="532"/>
      <c r="C50" s="533"/>
      <c r="D50" s="26"/>
      <c r="E50" s="26"/>
      <c r="F50" s="26"/>
      <c r="G50" s="550"/>
      <c r="H50" s="551"/>
      <c r="I50" s="551"/>
      <c r="J50" s="551"/>
      <c r="K50" s="551"/>
      <c r="L50" s="551"/>
      <c r="M50" s="551"/>
      <c r="N50" s="551"/>
      <c r="O50" s="551"/>
      <c r="P50" s="551"/>
      <c r="Q50" s="551"/>
      <c r="R50" s="551"/>
      <c r="S50" s="551"/>
      <c r="T50" s="551"/>
      <c r="U50" s="551"/>
      <c r="V50" s="551"/>
      <c r="W50" s="551"/>
      <c r="X50" s="552"/>
      <c r="Y50" s="550"/>
      <c r="Z50" s="551"/>
      <c r="AA50" s="551"/>
      <c r="AB50" s="551"/>
      <c r="AC50" s="551"/>
      <c r="AD50" s="551"/>
      <c r="AE50" s="551"/>
      <c r="AF50" s="551"/>
      <c r="AG50" s="551"/>
      <c r="AH50" s="551"/>
      <c r="AI50" s="551"/>
      <c r="AJ50" s="551"/>
      <c r="AK50" s="551"/>
      <c r="AL50" s="551"/>
      <c r="AM50" s="551"/>
      <c r="AN50" s="551"/>
      <c r="AO50" s="551"/>
      <c r="AP50" s="551"/>
      <c r="AQ50" s="551"/>
      <c r="AR50" s="551"/>
      <c r="AS50" s="551"/>
      <c r="AT50" s="551"/>
      <c r="AU50" s="551"/>
      <c r="AV50" s="552"/>
      <c r="AW50" s="25"/>
    </row>
    <row r="51" spans="1:49" x14ac:dyDescent="0.2">
      <c r="A51" s="25"/>
      <c r="B51" s="534"/>
      <c r="C51" s="535"/>
      <c r="D51" s="24"/>
      <c r="E51" s="24"/>
      <c r="F51" s="24"/>
      <c r="G51" s="553"/>
      <c r="H51" s="554"/>
      <c r="I51" s="554"/>
      <c r="J51" s="554"/>
      <c r="K51" s="554"/>
      <c r="L51" s="554"/>
      <c r="M51" s="554"/>
      <c r="N51" s="554"/>
      <c r="O51" s="554"/>
      <c r="P51" s="554"/>
      <c r="Q51" s="554"/>
      <c r="R51" s="554"/>
      <c r="S51" s="554"/>
      <c r="T51" s="554"/>
      <c r="U51" s="554"/>
      <c r="V51" s="554"/>
      <c r="W51" s="554"/>
      <c r="X51" s="555"/>
      <c r="Y51" s="553"/>
      <c r="Z51" s="554"/>
      <c r="AA51" s="554"/>
      <c r="AB51" s="554"/>
      <c r="AC51" s="554"/>
      <c r="AD51" s="554"/>
      <c r="AE51" s="554"/>
      <c r="AF51" s="554"/>
      <c r="AG51" s="554"/>
      <c r="AH51" s="554"/>
      <c r="AI51" s="554"/>
      <c r="AJ51" s="554"/>
      <c r="AK51" s="554"/>
      <c r="AL51" s="554"/>
      <c r="AM51" s="554"/>
      <c r="AN51" s="554"/>
      <c r="AO51" s="554"/>
      <c r="AP51" s="554"/>
      <c r="AQ51" s="554"/>
      <c r="AR51" s="554"/>
      <c r="AS51" s="554"/>
      <c r="AT51" s="554"/>
      <c r="AU51" s="554"/>
      <c r="AV51" s="555"/>
      <c r="AW51" s="25"/>
    </row>
    <row r="52" spans="1:49" x14ac:dyDescent="0.2">
      <c r="A52" s="25"/>
      <c r="B52" s="530">
        <v>7</v>
      </c>
      <c r="C52" s="531"/>
      <c r="D52" s="23"/>
      <c r="E52" s="23"/>
      <c r="F52" s="23"/>
      <c r="G52" s="455" t="s">
        <v>95</v>
      </c>
      <c r="H52" s="548"/>
      <c r="I52" s="548"/>
      <c r="J52" s="548"/>
      <c r="K52" s="548"/>
      <c r="L52" s="548"/>
      <c r="M52" s="548"/>
      <c r="N52" s="548"/>
      <c r="O52" s="548"/>
      <c r="P52" s="548"/>
      <c r="Q52" s="548"/>
      <c r="R52" s="548"/>
      <c r="S52" s="548"/>
      <c r="T52" s="548"/>
      <c r="U52" s="548"/>
      <c r="V52" s="548"/>
      <c r="W52" s="548"/>
      <c r="X52" s="549"/>
      <c r="Y52" s="455" t="s">
        <v>96</v>
      </c>
      <c r="Z52" s="548"/>
      <c r="AA52" s="548"/>
      <c r="AB52" s="548"/>
      <c r="AC52" s="548"/>
      <c r="AD52" s="548"/>
      <c r="AE52" s="548"/>
      <c r="AF52" s="548"/>
      <c r="AG52" s="548"/>
      <c r="AH52" s="548"/>
      <c r="AI52" s="548"/>
      <c r="AJ52" s="548"/>
      <c r="AK52" s="548"/>
      <c r="AL52" s="548"/>
      <c r="AM52" s="548"/>
      <c r="AN52" s="548"/>
      <c r="AO52" s="548"/>
      <c r="AP52" s="548"/>
      <c r="AQ52" s="548"/>
      <c r="AR52" s="548"/>
      <c r="AS52" s="548"/>
      <c r="AT52" s="548"/>
      <c r="AU52" s="548"/>
      <c r="AV52" s="549"/>
      <c r="AW52" s="25"/>
    </row>
    <row r="53" spans="1:49" x14ac:dyDescent="0.2">
      <c r="A53" s="25"/>
      <c r="B53" s="532"/>
      <c r="C53" s="533"/>
      <c r="D53" s="26"/>
      <c r="E53" s="26"/>
      <c r="F53" s="26"/>
      <c r="G53" s="550"/>
      <c r="H53" s="551"/>
      <c r="I53" s="551"/>
      <c r="J53" s="551"/>
      <c r="K53" s="551"/>
      <c r="L53" s="551"/>
      <c r="M53" s="551"/>
      <c r="N53" s="551"/>
      <c r="O53" s="551"/>
      <c r="P53" s="551"/>
      <c r="Q53" s="551"/>
      <c r="R53" s="551"/>
      <c r="S53" s="551"/>
      <c r="T53" s="551"/>
      <c r="U53" s="551"/>
      <c r="V53" s="551"/>
      <c r="W53" s="551"/>
      <c r="X53" s="552"/>
      <c r="Y53" s="550"/>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2"/>
      <c r="AW53" s="25"/>
    </row>
    <row r="54" spans="1:49" x14ac:dyDescent="0.2">
      <c r="A54" s="25"/>
      <c r="B54" s="534"/>
      <c r="C54" s="535"/>
      <c r="D54" s="24"/>
      <c r="E54" s="24"/>
      <c r="F54" s="24"/>
      <c r="G54" s="553"/>
      <c r="H54" s="554"/>
      <c r="I54" s="554"/>
      <c r="J54" s="554"/>
      <c r="K54" s="554"/>
      <c r="L54" s="554"/>
      <c r="M54" s="554"/>
      <c r="N54" s="554"/>
      <c r="O54" s="554"/>
      <c r="P54" s="554"/>
      <c r="Q54" s="554"/>
      <c r="R54" s="554"/>
      <c r="S54" s="554"/>
      <c r="T54" s="554"/>
      <c r="U54" s="554"/>
      <c r="V54" s="554"/>
      <c r="W54" s="554"/>
      <c r="X54" s="555"/>
      <c r="Y54" s="553"/>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5"/>
      <c r="AW54" s="25"/>
    </row>
    <row r="55" spans="1:49" x14ac:dyDescent="0.2">
      <c r="A55" s="25"/>
      <c r="B55" s="530">
        <v>8</v>
      </c>
      <c r="C55" s="531"/>
      <c r="D55" s="23"/>
      <c r="E55" s="23"/>
      <c r="F55" s="23"/>
      <c r="G55" s="539" t="s">
        <v>97</v>
      </c>
      <c r="H55" s="540"/>
      <c r="I55" s="540"/>
      <c r="J55" s="540"/>
      <c r="K55" s="540"/>
      <c r="L55" s="540"/>
      <c r="M55" s="540"/>
      <c r="N55" s="540"/>
      <c r="O55" s="540"/>
      <c r="P55" s="540"/>
      <c r="Q55" s="540"/>
      <c r="R55" s="540"/>
      <c r="S55" s="540"/>
      <c r="T55" s="540"/>
      <c r="U55" s="540"/>
      <c r="V55" s="540"/>
      <c r="W55" s="540"/>
      <c r="X55" s="541"/>
      <c r="Y55" s="455" t="s">
        <v>98</v>
      </c>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9"/>
      <c r="AW55" s="25"/>
    </row>
    <row r="56" spans="1:49" x14ac:dyDescent="0.2">
      <c r="A56" s="25"/>
      <c r="B56" s="532"/>
      <c r="C56" s="533"/>
      <c r="D56" s="26"/>
      <c r="E56" s="26"/>
      <c r="F56" s="26"/>
      <c r="G56" s="542"/>
      <c r="H56" s="543"/>
      <c r="I56" s="543"/>
      <c r="J56" s="543"/>
      <c r="K56" s="543"/>
      <c r="L56" s="543"/>
      <c r="M56" s="543"/>
      <c r="N56" s="543"/>
      <c r="O56" s="543"/>
      <c r="P56" s="543"/>
      <c r="Q56" s="543"/>
      <c r="R56" s="543"/>
      <c r="S56" s="543"/>
      <c r="T56" s="543"/>
      <c r="U56" s="543"/>
      <c r="V56" s="543"/>
      <c r="W56" s="543"/>
      <c r="X56" s="544"/>
      <c r="Y56" s="550"/>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2"/>
      <c r="AW56" s="25"/>
    </row>
    <row r="57" spans="1:49" x14ac:dyDescent="0.2">
      <c r="A57" s="25"/>
      <c r="B57" s="534"/>
      <c r="C57" s="535"/>
      <c r="D57" s="24"/>
      <c r="E57" s="24"/>
      <c r="F57" s="24"/>
      <c r="G57" s="545"/>
      <c r="H57" s="546"/>
      <c r="I57" s="546"/>
      <c r="J57" s="546"/>
      <c r="K57" s="546"/>
      <c r="L57" s="546"/>
      <c r="M57" s="546"/>
      <c r="N57" s="546"/>
      <c r="O57" s="546"/>
      <c r="P57" s="546"/>
      <c r="Q57" s="546"/>
      <c r="R57" s="546"/>
      <c r="S57" s="546"/>
      <c r="T57" s="546"/>
      <c r="U57" s="546"/>
      <c r="V57" s="546"/>
      <c r="W57" s="546"/>
      <c r="X57" s="547"/>
      <c r="Y57" s="553"/>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5"/>
      <c r="AW57" s="25"/>
    </row>
    <row r="58" spans="1:49" x14ac:dyDescent="0.2">
      <c r="A58" s="25"/>
      <c r="B58" s="530">
        <v>9</v>
      </c>
      <c r="C58" s="531"/>
      <c r="D58" s="23"/>
      <c r="E58" s="23"/>
      <c r="F58" s="23"/>
      <c r="G58" s="539" t="s">
        <v>99</v>
      </c>
      <c r="H58" s="540"/>
      <c r="I58" s="540"/>
      <c r="J58" s="540"/>
      <c r="K58" s="540"/>
      <c r="L58" s="540"/>
      <c r="M58" s="540"/>
      <c r="N58" s="540"/>
      <c r="O58" s="540"/>
      <c r="P58" s="540"/>
      <c r="Q58" s="540"/>
      <c r="R58" s="540"/>
      <c r="S58" s="540"/>
      <c r="T58" s="540"/>
      <c r="U58" s="540"/>
      <c r="V58" s="540"/>
      <c r="W58" s="540"/>
      <c r="X58" s="541"/>
      <c r="Y58" s="455" t="s">
        <v>100</v>
      </c>
      <c r="Z58" s="548"/>
      <c r="AA58" s="548"/>
      <c r="AB58" s="548"/>
      <c r="AC58" s="548"/>
      <c r="AD58" s="548"/>
      <c r="AE58" s="548"/>
      <c r="AF58" s="548"/>
      <c r="AG58" s="548"/>
      <c r="AH58" s="548"/>
      <c r="AI58" s="548"/>
      <c r="AJ58" s="548"/>
      <c r="AK58" s="548"/>
      <c r="AL58" s="548"/>
      <c r="AM58" s="548"/>
      <c r="AN58" s="548"/>
      <c r="AO58" s="548"/>
      <c r="AP58" s="548"/>
      <c r="AQ58" s="548"/>
      <c r="AR58" s="548"/>
      <c r="AS58" s="548"/>
      <c r="AT58" s="548"/>
      <c r="AU58" s="548"/>
      <c r="AV58" s="549"/>
      <c r="AW58" s="25"/>
    </row>
    <row r="59" spans="1:49" x14ac:dyDescent="0.2">
      <c r="A59" s="25"/>
      <c r="B59" s="532"/>
      <c r="C59" s="533"/>
      <c r="D59" s="26"/>
      <c r="E59" s="26"/>
      <c r="F59" s="26"/>
      <c r="G59" s="542"/>
      <c r="H59" s="543"/>
      <c r="I59" s="543"/>
      <c r="J59" s="543"/>
      <c r="K59" s="543"/>
      <c r="L59" s="543"/>
      <c r="M59" s="543"/>
      <c r="N59" s="543"/>
      <c r="O59" s="543"/>
      <c r="P59" s="543"/>
      <c r="Q59" s="543"/>
      <c r="R59" s="543"/>
      <c r="S59" s="543"/>
      <c r="T59" s="543"/>
      <c r="U59" s="543"/>
      <c r="V59" s="543"/>
      <c r="W59" s="543"/>
      <c r="X59" s="544"/>
      <c r="Y59" s="550"/>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2"/>
      <c r="AW59" s="25"/>
    </row>
    <row r="60" spans="1:49" x14ac:dyDescent="0.2">
      <c r="A60" s="25"/>
      <c r="B60" s="532"/>
      <c r="C60" s="533"/>
      <c r="D60" s="26"/>
      <c r="E60" s="26"/>
      <c r="F60" s="26"/>
      <c r="G60" s="542"/>
      <c r="H60" s="543"/>
      <c r="I60" s="543"/>
      <c r="J60" s="543"/>
      <c r="K60" s="543"/>
      <c r="L60" s="543"/>
      <c r="M60" s="543"/>
      <c r="N60" s="543"/>
      <c r="O60" s="543"/>
      <c r="P60" s="543"/>
      <c r="Q60" s="543"/>
      <c r="R60" s="543"/>
      <c r="S60" s="543"/>
      <c r="T60" s="543"/>
      <c r="U60" s="543"/>
      <c r="V60" s="543"/>
      <c r="W60" s="543"/>
      <c r="X60" s="544"/>
      <c r="Y60" s="550"/>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2"/>
      <c r="AW60" s="25"/>
    </row>
    <row r="61" spans="1:49" x14ac:dyDescent="0.2">
      <c r="A61" s="25"/>
      <c r="B61" s="534"/>
      <c r="C61" s="535"/>
      <c r="D61" s="24"/>
      <c r="E61" s="24"/>
      <c r="F61" s="24"/>
      <c r="G61" s="545"/>
      <c r="H61" s="546"/>
      <c r="I61" s="546"/>
      <c r="J61" s="546"/>
      <c r="K61" s="546"/>
      <c r="L61" s="546"/>
      <c r="M61" s="546"/>
      <c r="N61" s="546"/>
      <c r="O61" s="546"/>
      <c r="P61" s="546"/>
      <c r="Q61" s="546"/>
      <c r="R61" s="546"/>
      <c r="S61" s="546"/>
      <c r="T61" s="546"/>
      <c r="U61" s="546"/>
      <c r="V61" s="546"/>
      <c r="W61" s="546"/>
      <c r="X61" s="547"/>
      <c r="Y61" s="553"/>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5"/>
      <c r="AW61" s="25"/>
    </row>
    <row r="62" spans="1:49" x14ac:dyDescent="0.2">
      <c r="A62" s="25"/>
      <c r="B62" s="530">
        <v>10</v>
      </c>
      <c r="C62" s="531"/>
      <c r="D62" s="23"/>
      <c r="E62" s="23"/>
      <c r="F62" s="23"/>
      <c r="G62" s="539" t="s">
        <v>141</v>
      </c>
      <c r="H62" s="540"/>
      <c r="I62" s="540"/>
      <c r="J62" s="540"/>
      <c r="K62" s="540"/>
      <c r="L62" s="540"/>
      <c r="M62" s="540"/>
      <c r="N62" s="540"/>
      <c r="O62" s="540"/>
      <c r="P62" s="540"/>
      <c r="Q62" s="540"/>
      <c r="R62" s="540"/>
      <c r="S62" s="540"/>
      <c r="T62" s="540"/>
      <c r="U62" s="540"/>
      <c r="V62" s="540"/>
      <c r="W62" s="540"/>
      <c r="X62" s="541"/>
      <c r="Y62" s="455" t="s">
        <v>140</v>
      </c>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9"/>
      <c r="AW62" s="25"/>
    </row>
    <row r="63" spans="1:49" x14ac:dyDescent="0.2">
      <c r="A63" s="25"/>
      <c r="B63" s="532"/>
      <c r="C63" s="533"/>
      <c r="D63" s="26"/>
      <c r="E63" s="26"/>
      <c r="F63" s="26"/>
      <c r="G63" s="542"/>
      <c r="H63" s="543"/>
      <c r="I63" s="543"/>
      <c r="J63" s="543"/>
      <c r="K63" s="543"/>
      <c r="L63" s="543"/>
      <c r="M63" s="543"/>
      <c r="N63" s="543"/>
      <c r="O63" s="543"/>
      <c r="P63" s="543"/>
      <c r="Q63" s="543"/>
      <c r="R63" s="543"/>
      <c r="S63" s="543"/>
      <c r="T63" s="543"/>
      <c r="U63" s="543"/>
      <c r="V63" s="543"/>
      <c r="W63" s="543"/>
      <c r="X63" s="544"/>
      <c r="Y63" s="550"/>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2"/>
      <c r="AW63" s="25"/>
    </row>
    <row r="64" spans="1:49" x14ac:dyDescent="0.2">
      <c r="A64" s="25"/>
      <c r="B64" s="532"/>
      <c r="C64" s="533"/>
      <c r="D64" s="26"/>
      <c r="E64" s="26"/>
      <c r="F64" s="26"/>
      <c r="G64" s="542"/>
      <c r="H64" s="543"/>
      <c r="I64" s="543"/>
      <c r="J64" s="543"/>
      <c r="K64" s="543"/>
      <c r="L64" s="543"/>
      <c r="M64" s="543"/>
      <c r="N64" s="543"/>
      <c r="O64" s="543"/>
      <c r="P64" s="543"/>
      <c r="Q64" s="543"/>
      <c r="R64" s="543"/>
      <c r="S64" s="543"/>
      <c r="T64" s="543"/>
      <c r="U64" s="543"/>
      <c r="V64" s="543"/>
      <c r="W64" s="543"/>
      <c r="X64" s="544"/>
      <c r="Y64" s="550"/>
      <c r="Z64" s="551"/>
      <c r="AA64" s="551"/>
      <c r="AB64" s="551"/>
      <c r="AC64" s="551"/>
      <c r="AD64" s="551"/>
      <c r="AE64" s="551"/>
      <c r="AF64" s="551"/>
      <c r="AG64" s="551"/>
      <c r="AH64" s="551"/>
      <c r="AI64" s="551"/>
      <c r="AJ64" s="551"/>
      <c r="AK64" s="551"/>
      <c r="AL64" s="551"/>
      <c r="AM64" s="551"/>
      <c r="AN64" s="551"/>
      <c r="AO64" s="551"/>
      <c r="AP64" s="551"/>
      <c r="AQ64" s="551"/>
      <c r="AR64" s="551"/>
      <c r="AS64" s="551"/>
      <c r="AT64" s="551"/>
      <c r="AU64" s="551"/>
      <c r="AV64" s="552"/>
      <c r="AW64" s="25"/>
    </row>
    <row r="65" spans="1:49" x14ac:dyDescent="0.2">
      <c r="A65" s="25"/>
      <c r="B65" s="534"/>
      <c r="C65" s="535"/>
      <c r="D65" s="24"/>
      <c r="E65" s="24"/>
      <c r="F65" s="24"/>
      <c r="G65" s="545"/>
      <c r="H65" s="546"/>
      <c r="I65" s="546"/>
      <c r="J65" s="546"/>
      <c r="K65" s="546"/>
      <c r="L65" s="546"/>
      <c r="M65" s="546"/>
      <c r="N65" s="546"/>
      <c r="O65" s="546"/>
      <c r="P65" s="546"/>
      <c r="Q65" s="546"/>
      <c r="R65" s="546"/>
      <c r="S65" s="546"/>
      <c r="T65" s="546"/>
      <c r="U65" s="546"/>
      <c r="V65" s="546"/>
      <c r="W65" s="546"/>
      <c r="X65" s="547"/>
      <c r="Y65" s="553"/>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5"/>
      <c r="AW65" s="25"/>
    </row>
    <row r="66" spans="1:49"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2">
      <c r="A68" s="556" t="s">
        <v>79</v>
      </c>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8"/>
    </row>
    <row r="69" spans="1:49" ht="12" customHeight="1" x14ac:dyDescent="0.2">
      <c r="A69" s="559"/>
      <c r="B69" s="560"/>
      <c r="C69" s="560"/>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560"/>
      <c r="AK69" s="560"/>
      <c r="AL69" s="560"/>
      <c r="AM69" s="560"/>
      <c r="AN69" s="560"/>
      <c r="AO69" s="560"/>
      <c r="AP69" s="560"/>
      <c r="AQ69" s="560"/>
      <c r="AR69" s="560"/>
      <c r="AS69" s="560"/>
      <c r="AT69" s="560"/>
      <c r="AU69" s="560"/>
      <c r="AV69" s="560"/>
      <c r="AW69" s="561"/>
    </row>
    <row r="70" spans="1:49" x14ac:dyDescent="0.2">
      <c r="A70" s="404" t="str">
        <f>"【"&amp;製品カテゴリ&amp;"】"</f>
        <v>【地上型3Dレーザースキャナー】</v>
      </c>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25"/>
      <c r="Z70" s="25"/>
      <c r="AA70" s="25"/>
      <c r="AB70" s="25"/>
      <c r="AC70" s="25"/>
      <c r="AD70" s="25"/>
      <c r="AE70" s="25"/>
      <c r="AF70" s="25"/>
      <c r="AG70" s="25"/>
      <c r="AH70" s="25"/>
      <c r="AI70" s="25"/>
      <c r="AJ70" s="25"/>
      <c r="AK70" s="25"/>
      <c r="AL70" s="25"/>
      <c r="AM70" s="25"/>
      <c r="AN70" s="25"/>
      <c r="AO70" s="25"/>
      <c r="AP70" s="25"/>
      <c r="AQ70" s="25"/>
      <c r="AR70" s="25"/>
      <c r="AS70" s="286" t="s">
        <v>60</v>
      </c>
      <c r="AT70" s="286"/>
      <c r="AU70" s="286"/>
      <c r="AV70" s="286"/>
      <c r="AW70" s="286"/>
    </row>
    <row r="71" spans="1:49" x14ac:dyDescent="0.2">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5"/>
      <c r="Z71" s="25"/>
      <c r="AA71" s="25"/>
      <c r="AB71" s="25"/>
      <c r="AC71" s="25"/>
      <c r="AD71" s="25"/>
      <c r="AE71" s="25"/>
      <c r="AF71" s="25"/>
      <c r="AG71" s="25"/>
      <c r="AH71" s="25"/>
      <c r="AI71" s="25"/>
      <c r="AJ71" s="25"/>
      <c r="AK71" s="25"/>
      <c r="AL71" s="25"/>
      <c r="AM71" s="25"/>
      <c r="AN71" s="25"/>
      <c r="AO71" s="25"/>
      <c r="AP71" s="25"/>
      <c r="AQ71" s="25"/>
      <c r="AR71" s="25"/>
      <c r="AS71" s="287"/>
      <c r="AT71" s="287"/>
      <c r="AU71" s="287"/>
      <c r="AV71" s="287"/>
      <c r="AW71" s="287"/>
    </row>
    <row r="72" spans="1:49" x14ac:dyDescent="0.2">
      <c r="A72" s="25"/>
      <c r="B72" s="274" t="s">
        <v>101</v>
      </c>
      <c r="C72" s="274"/>
      <c r="D72" s="274"/>
      <c r="E72" s="274"/>
      <c r="F72" s="274"/>
      <c r="G72" s="274"/>
      <c r="H72" s="274"/>
      <c r="I72" s="274"/>
      <c r="J72" s="274"/>
      <c r="K72" s="274"/>
      <c r="L72" s="274"/>
      <c r="M72" s="274"/>
      <c r="N72" s="274"/>
      <c r="O72" s="274"/>
      <c r="P72" s="274"/>
      <c r="Q72" s="274"/>
      <c r="R72" s="274"/>
      <c r="S72" s="274"/>
      <c r="T72" s="274"/>
      <c r="U72" s="274"/>
      <c r="V72" s="274"/>
      <c r="W72" s="274"/>
      <c r="X72" s="274"/>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2">
      <c r="A73" s="25"/>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2">
      <c r="A74" s="25"/>
      <c r="B74" s="274" t="s">
        <v>102</v>
      </c>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5"/>
    </row>
    <row r="75" spans="1:49" x14ac:dyDescent="0.2">
      <c r="A75" s="25"/>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5"/>
    </row>
    <row r="76" spans="1:49" x14ac:dyDescent="0.2">
      <c r="A76" s="25"/>
      <c r="B76" s="274" t="s">
        <v>103</v>
      </c>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5"/>
    </row>
    <row r="77" spans="1:49" x14ac:dyDescent="0.2">
      <c r="A77" s="25"/>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5"/>
    </row>
    <row r="78" spans="1:49" x14ac:dyDescent="0.2">
      <c r="A78" s="25"/>
      <c r="B78" s="274" t="s">
        <v>104</v>
      </c>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5"/>
    </row>
    <row r="79" spans="1:49" x14ac:dyDescent="0.2">
      <c r="A79" s="25"/>
      <c r="B79" s="275"/>
      <c r="C79" s="275"/>
      <c r="D79" s="275"/>
      <c r="E79" s="275"/>
      <c r="F79" s="275"/>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5"/>
    </row>
    <row r="80" spans="1:49" x14ac:dyDescent="0.2">
      <c r="A80" s="25"/>
      <c r="B80" s="538" t="s">
        <v>65</v>
      </c>
      <c r="C80" s="538"/>
      <c r="D80" s="289" t="s">
        <v>81</v>
      </c>
      <c r="E80" s="290"/>
      <c r="F80" s="401"/>
      <c r="G80" s="538" t="s">
        <v>82</v>
      </c>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25"/>
      <c r="AM80" s="25"/>
      <c r="AN80" s="25"/>
      <c r="AO80" s="25"/>
      <c r="AP80" s="25"/>
      <c r="AQ80" s="25"/>
      <c r="AR80" s="25"/>
      <c r="AS80" s="25"/>
      <c r="AT80" s="25"/>
      <c r="AU80" s="25"/>
      <c r="AV80" s="25"/>
      <c r="AW80" s="25"/>
    </row>
    <row r="81" spans="1:49" x14ac:dyDescent="0.2">
      <c r="A81" s="25"/>
      <c r="B81" s="538"/>
      <c r="C81" s="538"/>
      <c r="D81" s="291"/>
      <c r="E81" s="292"/>
      <c r="F81" s="402"/>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25"/>
      <c r="AM81" s="25"/>
      <c r="AN81" s="25"/>
      <c r="AO81" s="25"/>
      <c r="AP81" s="25"/>
      <c r="AQ81" s="25"/>
      <c r="AR81" s="25"/>
      <c r="AS81" s="25"/>
      <c r="AT81" s="25"/>
      <c r="AU81" s="25"/>
      <c r="AV81" s="25"/>
      <c r="AW81" s="25"/>
    </row>
    <row r="82" spans="1:49" ht="12" customHeight="1" x14ac:dyDescent="0.2">
      <c r="A82" s="25"/>
      <c r="B82" s="532">
        <v>1</v>
      </c>
      <c r="C82" s="533"/>
      <c r="D82" s="26"/>
      <c r="E82" s="26"/>
      <c r="F82" s="26"/>
      <c r="G82" s="536" t="s">
        <v>105</v>
      </c>
      <c r="H82" s="536"/>
      <c r="I82" s="536"/>
      <c r="J82" s="536"/>
      <c r="K82" s="536"/>
      <c r="L82" s="536"/>
      <c r="M82" s="536"/>
      <c r="N82" s="536"/>
      <c r="O82" s="536"/>
      <c r="P82" s="536"/>
      <c r="Q82" s="536"/>
      <c r="R82" s="536"/>
      <c r="S82" s="536"/>
      <c r="T82" s="536"/>
      <c r="U82" s="536"/>
      <c r="V82" s="536"/>
      <c r="W82" s="536"/>
      <c r="X82" s="536"/>
      <c r="Y82" s="536"/>
      <c r="Z82" s="536"/>
      <c r="AA82" s="536"/>
      <c r="AB82" s="536"/>
      <c r="AC82" s="536"/>
      <c r="AD82" s="536"/>
      <c r="AE82" s="536"/>
      <c r="AF82" s="536"/>
      <c r="AG82" s="536"/>
      <c r="AH82" s="536"/>
      <c r="AI82" s="536"/>
      <c r="AJ82" s="536"/>
      <c r="AK82" s="536"/>
      <c r="AL82" s="25"/>
      <c r="AM82" s="25"/>
      <c r="AN82" s="25"/>
      <c r="AO82" s="25"/>
      <c r="AP82" s="25"/>
      <c r="AQ82" s="25"/>
      <c r="AR82" s="25"/>
      <c r="AS82" s="25"/>
      <c r="AT82" s="25"/>
      <c r="AU82" s="25"/>
      <c r="AV82" s="25"/>
      <c r="AW82" s="25"/>
    </row>
    <row r="83" spans="1:49" x14ac:dyDescent="0.2">
      <c r="A83" s="25"/>
      <c r="B83" s="532"/>
      <c r="C83" s="533"/>
      <c r="D83" s="26"/>
      <c r="E83" s="26"/>
      <c r="F83" s="2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25"/>
      <c r="AM83" s="25"/>
      <c r="AN83" s="25"/>
      <c r="AO83" s="25"/>
      <c r="AP83" s="25"/>
      <c r="AQ83" s="25"/>
      <c r="AR83" s="25"/>
      <c r="AS83" s="25"/>
      <c r="AT83" s="25"/>
      <c r="AU83" s="25"/>
      <c r="AV83" s="25"/>
      <c r="AW83" s="25"/>
    </row>
    <row r="84" spans="1:49" x14ac:dyDescent="0.2">
      <c r="A84" s="25"/>
      <c r="B84" s="534"/>
      <c r="C84" s="535"/>
      <c r="D84" s="24"/>
      <c r="E84" s="24"/>
      <c r="F84" s="24"/>
      <c r="G84" s="536"/>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c r="AL84" s="25"/>
      <c r="AM84" s="25"/>
      <c r="AN84" s="25"/>
      <c r="AO84" s="25"/>
      <c r="AP84" s="25"/>
      <c r="AQ84" s="25"/>
      <c r="AR84" s="25"/>
      <c r="AS84" s="25"/>
      <c r="AT84" s="25"/>
      <c r="AU84" s="25"/>
      <c r="AV84" s="25"/>
      <c r="AW84" s="25"/>
    </row>
    <row r="85" spans="1:49" x14ac:dyDescent="0.2">
      <c r="A85" s="25"/>
      <c r="B85" s="530">
        <v>2</v>
      </c>
      <c r="C85" s="531"/>
      <c r="D85" s="23"/>
      <c r="E85" s="23"/>
      <c r="F85" s="23"/>
      <c r="G85" s="536" t="s">
        <v>106</v>
      </c>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536"/>
      <c r="AG85" s="536"/>
      <c r="AH85" s="536"/>
      <c r="AI85" s="536"/>
      <c r="AJ85" s="536"/>
      <c r="AK85" s="536"/>
      <c r="AL85" s="25"/>
      <c r="AM85" s="25"/>
      <c r="AN85" s="25"/>
      <c r="AO85" s="25"/>
      <c r="AP85" s="25"/>
      <c r="AQ85" s="25"/>
      <c r="AR85" s="25"/>
      <c r="AS85" s="25"/>
      <c r="AT85" s="25"/>
      <c r="AU85" s="25"/>
      <c r="AV85" s="25"/>
      <c r="AW85" s="25"/>
    </row>
    <row r="86" spans="1:49" x14ac:dyDescent="0.2">
      <c r="A86" s="25"/>
      <c r="B86" s="532"/>
      <c r="C86" s="533"/>
      <c r="D86" s="26"/>
      <c r="E86" s="26"/>
      <c r="F86" s="2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25"/>
      <c r="AM86" s="25"/>
      <c r="AN86" s="25"/>
      <c r="AO86" s="25"/>
      <c r="AP86" s="25"/>
      <c r="AQ86" s="25"/>
      <c r="AR86" s="25"/>
      <c r="AS86" s="25"/>
      <c r="AT86" s="25"/>
      <c r="AU86" s="25"/>
      <c r="AV86" s="25"/>
      <c r="AW86" s="25"/>
    </row>
    <row r="87" spans="1:49" x14ac:dyDescent="0.2">
      <c r="A87" s="25"/>
      <c r="B87" s="534"/>
      <c r="C87" s="535"/>
      <c r="D87" s="24"/>
      <c r="E87" s="24"/>
      <c r="F87" s="24"/>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25"/>
      <c r="AM87" s="25"/>
      <c r="AN87" s="25"/>
      <c r="AO87" s="25"/>
      <c r="AP87" s="25"/>
      <c r="AQ87" s="25"/>
      <c r="AR87" s="25"/>
      <c r="AS87" s="25"/>
      <c r="AT87" s="25"/>
      <c r="AU87" s="25"/>
      <c r="AV87" s="25"/>
      <c r="AW87" s="25"/>
    </row>
    <row r="88" spans="1:49" x14ac:dyDescent="0.2">
      <c r="A88" s="25"/>
      <c r="B88" s="530">
        <v>3</v>
      </c>
      <c r="C88" s="531"/>
      <c r="D88" s="23"/>
      <c r="E88" s="23"/>
      <c r="F88" s="23"/>
      <c r="G88" s="536" t="s">
        <v>107</v>
      </c>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25"/>
      <c r="AM88" s="25"/>
      <c r="AN88" s="25"/>
      <c r="AO88" s="25"/>
      <c r="AP88" s="25"/>
      <c r="AQ88" s="25"/>
      <c r="AR88" s="25"/>
      <c r="AS88" s="25"/>
      <c r="AT88" s="25"/>
      <c r="AU88" s="25"/>
      <c r="AV88" s="25"/>
      <c r="AW88" s="25"/>
    </row>
    <row r="89" spans="1:49" x14ac:dyDescent="0.2">
      <c r="A89" s="25"/>
      <c r="B89" s="532"/>
      <c r="C89" s="533"/>
      <c r="D89" s="26"/>
      <c r="E89" s="26"/>
      <c r="F89" s="2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25"/>
      <c r="AM89" s="25"/>
      <c r="AN89" s="25"/>
      <c r="AO89" s="25"/>
      <c r="AP89" s="25"/>
      <c r="AQ89" s="25"/>
      <c r="AR89" s="25"/>
      <c r="AS89" s="25"/>
      <c r="AT89" s="25"/>
      <c r="AU89" s="25"/>
      <c r="AV89" s="25"/>
      <c r="AW89" s="25"/>
    </row>
    <row r="90" spans="1:49" x14ac:dyDescent="0.2">
      <c r="A90" s="25"/>
      <c r="B90" s="534"/>
      <c r="C90" s="535"/>
      <c r="D90" s="24"/>
      <c r="E90" s="24"/>
      <c r="F90" s="24"/>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25"/>
      <c r="AM90" s="25"/>
      <c r="AN90" s="25"/>
      <c r="AO90" s="25"/>
      <c r="AP90" s="25"/>
      <c r="AQ90" s="25"/>
      <c r="AR90" s="25"/>
      <c r="AS90" s="25"/>
      <c r="AT90" s="25"/>
      <c r="AU90" s="25"/>
      <c r="AV90" s="25"/>
      <c r="AW90" s="25"/>
    </row>
    <row r="91" spans="1:49" x14ac:dyDescent="0.2">
      <c r="A91" s="25"/>
      <c r="B91" s="532">
        <v>4</v>
      </c>
      <c r="C91" s="533"/>
      <c r="D91" s="26"/>
      <c r="E91" s="26"/>
      <c r="F91" s="26"/>
      <c r="G91" s="537" t="s">
        <v>108</v>
      </c>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25"/>
      <c r="AM91" s="25"/>
      <c r="AN91" s="25"/>
      <c r="AO91" s="25"/>
      <c r="AP91" s="25"/>
      <c r="AQ91" s="25"/>
      <c r="AR91" s="25"/>
      <c r="AS91" s="25"/>
      <c r="AT91" s="25"/>
      <c r="AU91" s="25"/>
      <c r="AV91" s="25"/>
      <c r="AW91" s="25"/>
    </row>
    <row r="92" spans="1:49" x14ac:dyDescent="0.2">
      <c r="A92" s="25"/>
      <c r="B92" s="532"/>
      <c r="C92" s="533"/>
      <c r="D92" s="26"/>
      <c r="E92" s="26"/>
      <c r="F92" s="26"/>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25"/>
      <c r="AM92" s="25"/>
      <c r="AN92" s="25"/>
      <c r="AO92" s="25"/>
      <c r="AP92" s="25"/>
      <c r="AQ92" s="25"/>
      <c r="AR92" s="25"/>
      <c r="AS92" s="25"/>
      <c r="AT92" s="25"/>
      <c r="AU92" s="25"/>
      <c r="AV92" s="25"/>
      <c r="AW92" s="25"/>
    </row>
    <row r="93" spans="1:49" x14ac:dyDescent="0.2">
      <c r="A93" s="25"/>
      <c r="B93" s="534"/>
      <c r="C93" s="535"/>
      <c r="D93" s="24"/>
      <c r="E93" s="24"/>
      <c r="F93" s="24"/>
      <c r="G93" s="537"/>
      <c r="H93" s="537"/>
      <c r="I93" s="537"/>
      <c r="J93" s="537"/>
      <c r="K93" s="537"/>
      <c r="L93" s="53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25"/>
      <c r="AM93" s="25"/>
      <c r="AN93" s="25"/>
      <c r="AO93" s="25"/>
      <c r="AP93" s="25"/>
      <c r="AQ93" s="25"/>
      <c r="AR93" s="25"/>
      <c r="AS93" s="25"/>
      <c r="AT93" s="25"/>
      <c r="AU93" s="25"/>
      <c r="AV93" s="25"/>
      <c r="AW93" s="25"/>
    </row>
    <row r="94" spans="1:49" x14ac:dyDescent="0.2">
      <c r="A94" s="25"/>
      <c r="B94" s="530">
        <v>5</v>
      </c>
      <c r="C94" s="531"/>
      <c r="D94" s="23"/>
      <c r="E94" s="23"/>
      <c r="F94" s="23"/>
      <c r="G94" s="537" t="s">
        <v>109</v>
      </c>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25"/>
      <c r="AM94" s="25"/>
      <c r="AN94" s="25"/>
      <c r="AO94" s="25"/>
      <c r="AP94" s="25"/>
      <c r="AQ94" s="25"/>
      <c r="AR94" s="25"/>
      <c r="AS94" s="25"/>
      <c r="AT94" s="25"/>
      <c r="AU94" s="25"/>
      <c r="AV94" s="25"/>
      <c r="AW94" s="25"/>
    </row>
    <row r="95" spans="1:49" x14ac:dyDescent="0.2">
      <c r="A95" s="25"/>
      <c r="B95" s="532"/>
      <c r="C95" s="533"/>
      <c r="D95" s="26"/>
      <c r="E95" s="26"/>
      <c r="F95" s="26"/>
      <c r="G95" s="537"/>
      <c r="H95" s="537"/>
      <c r="I95" s="537"/>
      <c r="J95" s="537"/>
      <c r="K95" s="537"/>
      <c r="L95" s="537"/>
      <c r="M95" s="537"/>
      <c r="N95" s="537"/>
      <c r="O95" s="537"/>
      <c r="P95" s="537"/>
      <c r="Q95" s="537"/>
      <c r="R95" s="537"/>
      <c r="S95" s="537"/>
      <c r="T95" s="537"/>
      <c r="U95" s="537"/>
      <c r="V95" s="537"/>
      <c r="W95" s="537"/>
      <c r="X95" s="537"/>
      <c r="Y95" s="537"/>
      <c r="Z95" s="537"/>
      <c r="AA95" s="537"/>
      <c r="AB95" s="537"/>
      <c r="AC95" s="537"/>
      <c r="AD95" s="537"/>
      <c r="AE95" s="537"/>
      <c r="AF95" s="537"/>
      <c r="AG95" s="537"/>
      <c r="AH95" s="537"/>
      <c r="AI95" s="537"/>
      <c r="AJ95" s="537"/>
      <c r="AK95" s="537"/>
      <c r="AL95" s="25"/>
      <c r="AM95" s="25"/>
      <c r="AN95" s="25"/>
      <c r="AO95" s="25"/>
      <c r="AP95" s="25"/>
      <c r="AQ95" s="25"/>
      <c r="AR95" s="25"/>
      <c r="AS95" s="25"/>
      <c r="AT95" s="25"/>
      <c r="AU95" s="25"/>
      <c r="AV95" s="25"/>
      <c r="AW95" s="25"/>
    </row>
    <row r="96" spans="1:49" x14ac:dyDescent="0.2">
      <c r="A96" s="25"/>
      <c r="B96" s="534"/>
      <c r="C96" s="535"/>
      <c r="D96" s="24"/>
      <c r="E96" s="24"/>
      <c r="F96" s="24"/>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25"/>
      <c r="AM96" s="25"/>
      <c r="AN96" s="25"/>
      <c r="AO96" s="25"/>
      <c r="AP96" s="25"/>
      <c r="AQ96" s="25"/>
      <c r="AR96" s="25"/>
      <c r="AS96" s="25"/>
      <c r="AT96" s="25"/>
      <c r="AU96" s="25"/>
      <c r="AV96" s="25"/>
      <c r="AW96" s="25"/>
    </row>
    <row r="97" spans="1:49" x14ac:dyDescent="0.2">
      <c r="A97" s="25"/>
      <c r="B97" s="530">
        <v>6</v>
      </c>
      <c r="C97" s="531"/>
      <c r="D97" s="23"/>
      <c r="E97" s="23"/>
      <c r="F97" s="23"/>
      <c r="G97" s="537" t="s">
        <v>110</v>
      </c>
      <c r="H97" s="537"/>
      <c r="I97" s="537"/>
      <c r="J97" s="537"/>
      <c r="K97" s="537"/>
      <c r="L97" s="537"/>
      <c r="M97" s="537"/>
      <c r="N97" s="537"/>
      <c r="O97" s="537"/>
      <c r="P97" s="537"/>
      <c r="Q97" s="537"/>
      <c r="R97" s="537"/>
      <c r="S97" s="537"/>
      <c r="T97" s="537"/>
      <c r="U97" s="537"/>
      <c r="V97" s="537"/>
      <c r="W97" s="537"/>
      <c r="X97" s="537"/>
      <c r="Y97" s="537"/>
      <c r="Z97" s="537"/>
      <c r="AA97" s="537"/>
      <c r="AB97" s="537"/>
      <c r="AC97" s="537"/>
      <c r="AD97" s="537"/>
      <c r="AE97" s="537"/>
      <c r="AF97" s="537"/>
      <c r="AG97" s="537"/>
      <c r="AH97" s="537"/>
      <c r="AI97" s="537"/>
      <c r="AJ97" s="537"/>
      <c r="AK97" s="537"/>
      <c r="AL97" s="25"/>
      <c r="AM97" s="25"/>
      <c r="AN97" s="25"/>
      <c r="AO97" s="25"/>
      <c r="AP97" s="25"/>
      <c r="AQ97" s="25"/>
      <c r="AR97" s="25"/>
      <c r="AS97" s="25"/>
      <c r="AT97" s="25"/>
      <c r="AU97" s="25"/>
      <c r="AV97" s="25"/>
      <c r="AW97" s="25"/>
    </row>
    <row r="98" spans="1:49" x14ac:dyDescent="0.2">
      <c r="A98" s="25"/>
      <c r="B98" s="532"/>
      <c r="C98" s="533"/>
      <c r="D98" s="26"/>
      <c r="E98" s="26"/>
      <c r="F98" s="26"/>
      <c r="G98" s="537"/>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25"/>
      <c r="AM98" s="25"/>
      <c r="AN98" s="25"/>
      <c r="AO98" s="25"/>
      <c r="AP98" s="25"/>
      <c r="AQ98" s="25"/>
      <c r="AR98" s="25"/>
      <c r="AS98" s="25"/>
      <c r="AT98" s="25"/>
      <c r="AU98" s="25"/>
      <c r="AV98" s="25"/>
      <c r="AW98" s="25"/>
    </row>
    <row r="99" spans="1:49" x14ac:dyDescent="0.2">
      <c r="A99" s="25"/>
      <c r="B99" s="534"/>
      <c r="C99" s="535"/>
      <c r="D99" s="24"/>
      <c r="E99" s="24"/>
      <c r="F99" s="24"/>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37"/>
      <c r="AE99" s="537"/>
      <c r="AF99" s="537"/>
      <c r="AG99" s="537"/>
      <c r="AH99" s="537"/>
      <c r="AI99" s="537"/>
      <c r="AJ99" s="537"/>
      <c r="AK99" s="537"/>
      <c r="AL99" s="25"/>
      <c r="AM99" s="25"/>
      <c r="AN99" s="25"/>
      <c r="AO99" s="25"/>
      <c r="AP99" s="25"/>
      <c r="AQ99" s="25"/>
      <c r="AR99" s="25"/>
      <c r="AS99" s="25"/>
      <c r="AT99" s="25"/>
      <c r="AU99" s="25"/>
      <c r="AV99" s="25"/>
      <c r="AW99" s="25"/>
    </row>
    <row r="100" spans="1:49" x14ac:dyDescent="0.2">
      <c r="A100" s="25"/>
      <c r="B100" s="530">
        <v>7</v>
      </c>
      <c r="C100" s="531"/>
      <c r="D100" s="23"/>
      <c r="E100" s="23"/>
      <c r="F100" s="23"/>
      <c r="G100" s="536" t="s">
        <v>111</v>
      </c>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25"/>
      <c r="AM100" s="25"/>
      <c r="AN100" s="25"/>
      <c r="AO100" s="25"/>
      <c r="AP100" s="25"/>
      <c r="AQ100" s="25"/>
      <c r="AR100" s="25"/>
      <c r="AS100" s="25"/>
      <c r="AT100" s="25"/>
      <c r="AU100" s="25"/>
      <c r="AV100" s="25"/>
      <c r="AW100" s="25"/>
    </row>
    <row r="101" spans="1:49" x14ac:dyDescent="0.2">
      <c r="A101" s="25"/>
      <c r="B101" s="532"/>
      <c r="C101" s="533"/>
      <c r="D101" s="26"/>
      <c r="E101" s="26"/>
      <c r="F101" s="2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6"/>
      <c r="AI101" s="536"/>
      <c r="AJ101" s="536"/>
      <c r="AK101" s="536"/>
      <c r="AL101" s="25"/>
      <c r="AM101" s="25"/>
      <c r="AN101" s="25"/>
      <c r="AO101" s="25"/>
      <c r="AP101" s="25"/>
      <c r="AQ101" s="25"/>
      <c r="AR101" s="25"/>
      <c r="AS101" s="25"/>
      <c r="AT101" s="25"/>
      <c r="AU101" s="25"/>
      <c r="AV101" s="25"/>
      <c r="AW101" s="25"/>
    </row>
    <row r="102" spans="1:49" x14ac:dyDescent="0.2">
      <c r="A102" s="25"/>
      <c r="B102" s="534"/>
      <c r="C102" s="535"/>
      <c r="D102" s="24"/>
      <c r="E102" s="24"/>
      <c r="F102" s="24"/>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536"/>
      <c r="AG102" s="536"/>
      <c r="AH102" s="536"/>
      <c r="AI102" s="536"/>
      <c r="AJ102" s="536"/>
      <c r="AK102" s="536"/>
      <c r="AL102" s="25"/>
      <c r="AM102" s="25"/>
      <c r="AN102" s="25"/>
      <c r="AO102" s="25"/>
      <c r="AP102" s="25"/>
      <c r="AQ102" s="25"/>
      <c r="AR102" s="25"/>
      <c r="AS102" s="25"/>
      <c r="AT102" s="25"/>
      <c r="AU102" s="25"/>
      <c r="AV102" s="25"/>
      <c r="AW102" s="25"/>
    </row>
    <row r="103" spans="1:49" x14ac:dyDescent="0.2">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2NAttyOgn4thQJJeJeGGIlPR9q+ezl4KaL7RxcBNtTUUFLcjy783rlFMsaenqQaJGdyhvqq3Xt6fbe0L7p5n3Q==" saltValue="cGry49SfKDISb2j1hYFxew=="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42" customWidth="1"/>
    <col min="2" max="2" width="9" style="42"/>
    <col min="3" max="3" width="14.6640625" style="42" bestFit="1" customWidth="1"/>
    <col min="4" max="4" width="74.33203125" style="42" customWidth="1"/>
    <col min="5" max="5" width="17.88671875" style="42" customWidth="1"/>
    <col min="6" max="16384" width="9" style="42"/>
  </cols>
  <sheetData>
    <row r="1" spans="1:5" x14ac:dyDescent="0.2">
      <c r="A1" s="42" t="s">
        <v>112</v>
      </c>
    </row>
    <row r="2" spans="1:5" x14ac:dyDescent="0.2">
      <c r="B2" s="61" t="s">
        <v>113</v>
      </c>
      <c r="C2" s="61" t="s">
        <v>114</v>
      </c>
      <c r="D2" s="61" t="s">
        <v>115</v>
      </c>
      <c r="E2" s="61" t="s">
        <v>116</v>
      </c>
    </row>
    <row r="3" spans="1:5" x14ac:dyDescent="0.2">
      <c r="B3" s="59" t="s">
        <v>117</v>
      </c>
      <c r="C3" s="60" t="s">
        <v>118</v>
      </c>
      <c r="D3" s="59" t="s">
        <v>119</v>
      </c>
      <c r="E3" s="59"/>
    </row>
    <row r="4" spans="1:5" ht="96" customHeight="1" x14ac:dyDescent="0.2">
      <c r="B4" s="59" t="s">
        <v>120</v>
      </c>
      <c r="C4" s="60">
        <v>45375</v>
      </c>
      <c r="D4" s="62" t="s">
        <v>121</v>
      </c>
      <c r="E4" s="59"/>
    </row>
    <row r="5" spans="1:5" x14ac:dyDescent="0.2">
      <c r="B5" s="59" t="s">
        <v>122</v>
      </c>
      <c r="C5" s="60">
        <v>45376</v>
      </c>
      <c r="D5" s="59" t="s">
        <v>123</v>
      </c>
      <c r="E5" s="59"/>
    </row>
    <row r="6" spans="1:5" ht="268.8" x14ac:dyDescent="0.2">
      <c r="B6" s="59" t="s">
        <v>124</v>
      </c>
      <c r="C6" s="60" t="s">
        <v>125</v>
      </c>
      <c r="D6" s="84" t="s">
        <v>126</v>
      </c>
      <c r="E6" s="59"/>
    </row>
    <row r="7" spans="1:5" ht="54" x14ac:dyDescent="0.2">
      <c r="B7" s="59" t="s">
        <v>124</v>
      </c>
      <c r="C7" s="60">
        <v>45394</v>
      </c>
      <c r="D7" s="85" t="s">
        <v>127</v>
      </c>
      <c r="E7" s="59"/>
    </row>
    <row r="8" spans="1:5" x14ac:dyDescent="0.2">
      <c r="B8" s="59" t="s">
        <v>150</v>
      </c>
      <c r="C8" s="60">
        <v>45413</v>
      </c>
      <c r="D8" s="85" t="s">
        <v>151</v>
      </c>
      <c r="E8" s="59"/>
    </row>
    <row r="9" spans="1:5" ht="43.2" x14ac:dyDescent="0.2">
      <c r="B9" s="59" t="s">
        <v>197</v>
      </c>
      <c r="C9" s="60">
        <v>45468</v>
      </c>
      <c r="D9" s="85" t="s">
        <v>199</v>
      </c>
      <c r="E9" s="62" t="s">
        <v>198</v>
      </c>
    </row>
    <row r="10" spans="1:5" x14ac:dyDescent="0.2">
      <c r="B10" s="59" t="s">
        <v>202</v>
      </c>
      <c r="C10" s="60">
        <v>45484</v>
      </c>
      <c r="D10" s="85" t="s">
        <v>203</v>
      </c>
      <c r="E10" s="59"/>
    </row>
    <row r="11" spans="1:5" ht="21.6" x14ac:dyDescent="0.2">
      <c r="B11" s="59" t="s">
        <v>210</v>
      </c>
      <c r="C11" s="60">
        <v>45532</v>
      </c>
      <c r="D11" s="85" t="s">
        <v>211</v>
      </c>
      <c r="E11" s="59"/>
    </row>
    <row r="12" spans="1:5" x14ac:dyDescent="0.2">
      <c r="B12" s="59" t="s">
        <v>217</v>
      </c>
      <c r="C12" s="60">
        <v>45555</v>
      </c>
      <c r="D12" s="182" t="s">
        <v>218</v>
      </c>
      <c r="E12" s="59"/>
    </row>
    <row r="13" spans="1:5" ht="43.2" x14ac:dyDescent="0.2">
      <c r="B13" s="59" t="s">
        <v>220</v>
      </c>
      <c r="C13" s="60">
        <v>45588</v>
      </c>
      <c r="D13" s="85" t="s">
        <v>221</v>
      </c>
      <c r="E13" s="59"/>
    </row>
    <row r="14" spans="1:5" x14ac:dyDescent="0.2">
      <c r="B14" s="59"/>
      <c r="C14" s="59"/>
      <c r="D14" s="59"/>
      <c r="E14" s="59"/>
    </row>
    <row r="15" spans="1:5" x14ac:dyDescent="0.2">
      <c r="B15" s="59"/>
      <c r="C15" s="59"/>
      <c r="D15" s="59"/>
      <c r="E15" s="59"/>
    </row>
    <row r="16" spans="1:5" x14ac:dyDescent="0.2">
      <c r="B16" s="59"/>
      <c r="C16" s="59"/>
      <c r="D16" s="59"/>
      <c r="E16" s="59"/>
    </row>
    <row r="17" spans="2:5" x14ac:dyDescent="0.2">
      <c r="B17" s="59"/>
      <c r="C17" s="59"/>
      <c r="D17" s="59"/>
      <c r="E17" s="59"/>
    </row>
    <row r="18" spans="2:5" x14ac:dyDescent="0.2">
      <c r="B18" s="59"/>
      <c r="C18" s="59"/>
      <c r="D18" s="59"/>
      <c r="E18" s="59"/>
    </row>
  </sheetData>
  <sheetProtection algorithmName="SHA-512" hashValue="pCeJ7L2DoYktGE5EfgRiGNZr/ZofZ8po2zOwRd9HIZhotHz7X1PXjo2sP5Dvo0ZYmRE3enTsN6ebB1iN0FPU3w==" saltValue="iT3WLU8s1TDGnizZFdff6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2" x14ac:dyDescent="0.2"/>
  <cols>
    <col min="1" max="1" width="7.33203125" style="42" customWidth="1"/>
    <col min="2" max="2" width="19" style="42" customWidth="1"/>
    <col min="3" max="3" width="25" style="42" customWidth="1"/>
    <col min="4" max="4" width="14.88671875" style="42" customWidth="1"/>
    <col min="5" max="5" width="19" style="42" customWidth="1"/>
    <col min="6" max="6" width="13.88671875" style="42" customWidth="1"/>
    <col min="7" max="7" width="19" style="42" customWidth="1"/>
    <col min="8" max="8" width="15" style="42" customWidth="1"/>
    <col min="9" max="16384" width="9" style="42"/>
  </cols>
  <sheetData>
    <row r="1" spans="1:9" x14ac:dyDescent="0.2">
      <c r="H1" s="101" t="str">
        <f>'①製品審査申請書（工業会用）'!J1</f>
        <v>Ver.4.0</v>
      </c>
    </row>
    <row r="2" spans="1:9" x14ac:dyDescent="0.2">
      <c r="A2" s="578" t="s">
        <v>128</v>
      </c>
      <c r="B2" s="578"/>
      <c r="C2" s="59" t="str">
        <f>"CT0041-"&amp;E4</f>
        <v>CT0041-</v>
      </c>
    </row>
    <row r="3" spans="1:9" x14ac:dyDescent="0.2">
      <c r="G3" s="42" t="s">
        <v>153</v>
      </c>
    </row>
    <row r="4" spans="1:9" x14ac:dyDescent="0.2">
      <c r="B4" s="61" t="s">
        <v>4</v>
      </c>
      <c r="C4" s="64" t="str">
        <f>製品カテゴリ</f>
        <v>地上型3Dレーザースキャナー</v>
      </c>
      <c r="D4" s="65" t="s">
        <v>129</v>
      </c>
      <c r="E4" s="95" t="s">
        <v>152</v>
      </c>
      <c r="G4" s="577" t="str">
        <f>省力化機能パラメータ</f>
        <v>省力化パラメータなし</v>
      </c>
      <c r="H4" s="577"/>
      <c r="I4" s="577"/>
    </row>
    <row r="5" spans="1:9" x14ac:dyDescent="0.2">
      <c r="B5" s="61" t="s">
        <v>130</v>
      </c>
      <c r="C5" s="59">
        <f>製造事業者名</f>
        <v>0</v>
      </c>
      <c r="E5" s="94" t="str">
        <f>IF(LEN(E4)=6,"OK","入力してください")</f>
        <v>入力してください</v>
      </c>
      <c r="G5" s="577"/>
      <c r="H5" s="577"/>
      <c r="I5" s="577"/>
    </row>
    <row r="6" spans="1:9" x14ac:dyDescent="0.2">
      <c r="B6" s="61" t="s">
        <v>131</v>
      </c>
      <c r="C6" s="59">
        <f>型番</f>
        <v>0</v>
      </c>
      <c r="G6" s="577"/>
      <c r="H6" s="577"/>
      <c r="I6" s="577"/>
    </row>
    <row r="7" spans="1:9" x14ac:dyDescent="0.2">
      <c r="B7" s="61" t="s">
        <v>132</v>
      </c>
      <c r="C7" s="66">
        <f>機器費用</f>
        <v>0</v>
      </c>
      <c r="D7" s="42" t="s">
        <v>133</v>
      </c>
      <c r="G7" s="577"/>
      <c r="H7" s="577"/>
      <c r="I7" s="577"/>
    </row>
    <row r="8" spans="1:9" x14ac:dyDescent="0.2">
      <c r="B8" s="61" t="s">
        <v>8</v>
      </c>
      <c r="C8" s="66">
        <f>設定費用</f>
        <v>0</v>
      </c>
      <c r="D8" s="42" t="s">
        <v>133</v>
      </c>
      <c r="G8" s="577"/>
      <c r="H8" s="577"/>
      <c r="I8" s="577"/>
    </row>
    <row r="9" spans="1:9" ht="13.8" thickBot="1" x14ac:dyDescent="0.25"/>
    <row r="10" spans="1:9" x14ac:dyDescent="0.2">
      <c r="D10" s="63" t="s">
        <v>134</v>
      </c>
      <c r="E10" s="65"/>
      <c r="F10" s="63" t="s">
        <v>135</v>
      </c>
      <c r="G10" s="90"/>
      <c r="H10" s="93" t="s">
        <v>149</v>
      </c>
    </row>
    <row r="11" spans="1:9" x14ac:dyDescent="0.2">
      <c r="B11" s="67" t="s">
        <v>5</v>
      </c>
      <c r="C11" s="68" t="s">
        <v>136</v>
      </c>
      <c r="D11" s="67" t="s">
        <v>134</v>
      </c>
      <c r="E11" s="69" t="s">
        <v>137</v>
      </c>
      <c r="F11" s="67" t="s">
        <v>138</v>
      </c>
      <c r="G11" s="91" t="s">
        <v>137</v>
      </c>
      <c r="H11" s="92"/>
    </row>
    <row r="12" spans="1:9" ht="13.8" thickBot="1" x14ac:dyDescent="0.25">
      <c r="B12" s="183" t="s">
        <v>37</v>
      </c>
      <c r="C12" s="184" t="s">
        <v>37</v>
      </c>
      <c r="D12" s="185">
        <f>省力化指数</f>
        <v>0.73</v>
      </c>
      <c r="E12" s="186" t="str">
        <f>審査結果</f>
        <v>適格</v>
      </c>
      <c r="F12" s="187"/>
      <c r="G12" s="91" t="s">
        <v>222</v>
      </c>
      <c r="H12" s="188" t="str">
        <f>E12</f>
        <v>適格</v>
      </c>
    </row>
  </sheetData>
  <sheetProtection algorithmName="SHA-512" hashValue="5mkkqhQ0VzXmcFk0TEL3iMHPbM/nkzIGEmJhQUoQI9vw6/xIoPexlcKMD0zxO5s8NPIVHeJNyo9g8dkeT5w34A==" saltValue="hiSYsR7Fsy2XbZ60KSSYuA=="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0"/>
    </row>
  </sheetData>
  <sheetProtection algorithmName="SHA-512" hashValue="OYsgL5GOE8sDv8i5bCf5VCIUjlB376Uk0O8SbAvdNetjoFGwhSXk4t6XA9cXPgaDFt+akoGMLEktZg5UmIP6eQ==" saltValue="VKK0bZRRZZBMbtye/1Opb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8846-6D1A-4BCE-8E6E-5EC390FD14BC}">
  <sheetPr>
    <pageSetUpPr fitToPage="1"/>
  </sheetPr>
  <dimension ref="B2:W39"/>
  <sheetViews>
    <sheetView view="pageBreakPreview" zoomScaleNormal="100" zoomScaleSheetLayoutView="100" workbookViewId="0"/>
  </sheetViews>
  <sheetFormatPr defaultRowHeight="13.2" x14ac:dyDescent="0.2"/>
  <cols>
    <col min="1" max="2" width="2.88671875" customWidth="1"/>
    <col min="3" max="3" width="28.109375" customWidth="1"/>
    <col min="4" max="4" width="10.6640625" customWidth="1"/>
    <col min="5" max="5" width="5.88671875" customWidth="1"/>
    <col min="6" max="6" width="9.109375" customWidth="1"/>
    <col min="7" max="7" width="3.33203125" customWidth="1"/>
    <col min="8" max="8" width="5.88671875" customWidth="1"/>
    <col min="9" max="9" width="9.109375" customWidth="1"/>
    <col min="10" max="10" width="3.33203125" bestFit="1" customWidth="1"/>
    <col min="11" max="11" width="5.88671875" customWidth="1"/>
    <col min="12" max="12" width="15.21875" customWidth="1"/>
    <col min="13" max="13" width="3.33203125" bestFit="1" customWidth="1"/>
    <col min="14" max="14" width="5.88671875" customWidth="1"/>
    <col min="15" max="15" width="15.21875" customWidth="1"/>
    <col min="16" max="16" width="3.33203125" bestFit="1" customWidth="1"/>
    <col min="17" max="17" width="7.6640625" customWidth="1"/>
    <col min="18" max="18" width="9.109375" customWidth="1"/>
    <col min="19" max="19" width="3.33203125" bestFit="1" customWidth="1"/>
    <col min="20" max="20" width="7.6640625" customWidth="1"/>
    <col min="21" max="21" width="9.109375" customWidth="1"/>
    <col min="22" max="23" width="2.88671875" customWidth="1"/>
  </cols>
  <sheetData>
    <row r="2" spans="2:22" ht="23.4" x14ac:dyDescent="0.2">
      <c r="C2" s="258" t="s">
        <v>223</v>
      </c>
      <c r="D2" s="258"/>
      <c r="E2" s="258"/>
      <c r="F2" s="258"/>
      <c r="G2" s="258"/>
      <c r="H2" s="258"/>
      <c r="I2" s="258"/>
      <c r="J2" s="258"/>
      <c r="K2" s="258"/>
      <c r="L2" s="258"/>
      <c r="M2" s="258"/>
      <c r="N2" s="258"/>
      <c r="O2" s="258"/>
      <c r="P2" s="258"/>
      <c r="Q2" s="258"/>
      <c r="R2" s="258"/>
      <c r="S2" s="258"/>
      <c r="T2" s="258"/>
      <c r="U2" s="258"/>
    </row>
    <row r="3" spans="2:22" ht="23.4" x14ac:dyDescent="0.2">
      <c r="C3" s="189"/>
      <c r="D3" s="189"/>
      <c r="E3" s="189"/>
      <c r="F3" s="189"/>
      <c r="G3" s="189"/>
      <c r="H3" s="189"/>
      <c r="I3" s="189"/>
      <c r="J3" s="189"/>
      <c r="K3" s="189"/>
      <c r="L3" s="189"/>
      <c r="M3" s="189"/>
      <c r="N3" s="189"/>
      <c r="O3" s="189"/>
      <c r="P3" s="189"/>
      <c r="Q3" s="189"/>
      <c r="R3" s="189"/>
      <c r="S3" s="189"/>
      <c r="T3" s="189"/>
      <c r="U3" s="189"/>
    </row>
    <row r="4" spans="2:22" ht="23.4" x14ac:dyDescent="0.2">
      <c r="C4" s="5" t="str">
        <f>"【"&amp;製品カテゴリ&amp;"】"</f>
        <v>【地上型3Dレーザースキャナー】</v>
      </c>
      <c r="D4" s="189"/>
      <c r="E4" s="189"/>
      <c r="F4" s="189"/>
      <c r="G4" s="189"/>
      <c r="H4" s="189"/>
      <c r="I4" s="189"/>
      <c r="J4" s="16"/>
      <c r="K4" s="16"/>
      <c r="L4" s="189"/>
      <c r="M4" s="16"/>
      <c r="N4" s="16"/>
      <c r="O4" s="189"/>
      <c r="P4" s="16"/>
      <c r="Q4" s="16"/>
      <c r="R4" s="189"/>
      <c r="S4" s="579" t="s">
        <v>242</v>
      </c>
      <c r="T4" s="579"/>
      <c r="U4" s="579"/>
    </row>
    <row r="5" spans="2:22" ht="23.4" x14ac:dyDescent="0.2">
      <c r="C5" s="189"/>
      <c r="D5" s="189"/>
      <c r="E5" s="189"/>
      <c r="F5" s="189"/>
      <c r="G5" s="189"/>
      <c r="H5" s="189"/>
      <c r="I5" s="189"/>
      <c r="J5" s="189"/>
      <c r="K5" s="189"/>
      <c r="L5" s="189"/>
      <c r="M5" s="189"/>
      <c r="N5" s="189"/>
      <c r="O5" s="239"/>
      <c r="P5" s="189"/>
      <c r="Q5" s="189"/>
      <c r="R5" s="189"/>
      <c r="S5" s="189"/>
      <c r="T5" s="189"/>
      <c r="U5" s="189"/>
    </row>
    <row r="6" spans="2:22" x14ac:dyDescent="0.2">
      <c r="C6" s="4" t="s">
        <v>1</v>
      </c>
      <c r="D6" s="580">
        <f>製造事業者名</f>
        <v>0</v>
      </c>
      <c r="E6" s="580"/>
      <c r="F6" s="580"/>
      <c r="G6" s="580"/>
      <c r="H6" s="580"/>
      <c r="I6" s="580"/>
      <c r="J6" s="580"/>
      <c r="K6" s="580"/>
      <c r="L6" s="580"/>
      <c r="M6" s="580"/>
      <c r="N6" s="580"/>
      <c r="O6" s="580"/>
      <c r="P6" s="213"/>
      <c r="Q6" s="213"/>
      <c r="R6" s="213"/>
    </row>
    <row r="7" spans="2:22" x14ac:dyDescent="0.2">
      <c r="C7" s="4" t="s">
        <v>2</v>
      </c>
      <c r="D7" s="581">
        <f>型番</f>
        <v>0</v>
      </c>
      <c r="E7" s="581"/>
      <c r="F7" s="581"/>
      <c r="G7" s="581"/>
      <c r="H7" s="581"/>
      <c r="I7" s="581"/>
      <c r="J7" s="581"/>
      <c r="K7" s="581"/>
      <c r="L7" s="581"/>
      <c r="M7" s="581"/>
      <c r="N7" s="581"/>
      <c r="O7" s="581"/>
      <c r="P7" s="214"/>
      <c r="Q7" s="214"/>
      <c r="R7" s="214"/>
    </row>
    <row r="9" spans="2:22" ht="13.5" customHeight="1" x14ac:dyDescent="0.2">
      <c r="C9" s="582" t="s">
        <v>224</v>
      </c>
      <c r="D9" s="582"/>
      <c r="E9" s="582"/>
      <c r="F9" s="582"/>
      <c r="G9" s="582"/>
      <c r="H9" s="582"/>
      <c r="I9" s="582"/>
      <c r="J9" s="582"/>
      <c r="K9" s="582"/>
      <c r="L9" s="582"/>
      <c r="M9" s="582"/>
      <c r="N9" s="582"/>
      <c r="O9" s="582"/>
      <c r="P9" s="582"/>
      <c r="Q9" s="582"/>
      <c r="R9" s="582"/>
      <c r="S9" s="582"/>
      <c r="T9" s="582"/>
      <c r="U9" s="582"/>
      <c r="V9" s="190"/>
    </row>
    <row r="10" spans="2:22" ht="13.5" customHeight="1" x14ac:dyDescent="0.2">
      <c r="C10" s="582"/>
      <c r="D10" s="582"/>
      <c r="E10" s="582"/>
      <c r="F10" s="582"/>
      <c r="G10" s="582"/>
      <c r="H10" s="582"/>
      <c r="I10" s="582"/>
      <c r="J10" s="582"/>
      <c r="K10" s="582"/>
      <c r="L10" s="582"/>
      <c r="M10" s="582"/>
      <c r="N10" s="582"/>
      <c r="O10" s="582"/>
      <c r="P10" s="582"/>
      <c r="Q10" s="582"/>
      <c r="R10" s="582"/>
      <c r="S10" s="582"/>
      <c r="T10" s="582"/>
      <c r="U10" s="582"/>
      <c r="V10" s="191"/>
    </row>
    <row r="12" spans="2:22" ht="16.2" x14ac:dyDescent="0.2">
      <c r="B12" s="6"/>
      <c r="C12" s="14" t="s">
        <v>225</v>
      </c>
      <c r="D12" s="14"/>
      <c r="E12" s="7"/>
      <c r="F12" s="7"/>
      <c r="G12" s="7"/>
      <c r="H12" s="7"/>
      <c r="I12" s="7"/>
      <c r="J12" s="7"/>
      <c r="K12" s="7"/>
      <c r="L12" s="7"/>
      <c r="M12" s="7"/>
      <c r="N12" s="7"/>
      <c r="O12" s="7"/>
      <c r="P12" s="7"/>
      <c r="Q12" s="7"/>
      <c r="R12" s="7"/>
      <c r="S12" s="7"/>
      <c r="T12" s="7"/>
      <c r="U12" s="7"/>
      <c r="V12" s="8"/>
    </row>
    <row r="13" spans="2:22" x14ac:dyDescent="0.2">
      <c r="B13" s="9"/>
      <c r="C13" s="192"/>
      <c r="D13" s="192"/>
      <c r="V13" s="10"/>
    </row>
    <row r="14" spans="2:22" x14ac:dyDescent="0.2">
      <c r="B14" s="9"/>
      <c r="C14" t="s">
        <v>243</v>
      </c>
      <c r="D14" s="192"/>
      <c r="E14" s="215"/>
      <c r="F14" s="2"/>
      <c r="H14" s="216">
        <v>60</v>
      </c>
      <c r="I14" s="2" t="s">
        <v>244</v>
      </c>
      <c r="J14" t="s">
        <v>226</v>
      </c>
      <c r="K14" s="217" t="str">
        <f>""&amp;測量点数&amp;""</f>
        <v>10</v>
      </c>
      <c r="L14" s="2" t="s">
        <v>245</v>
      </c>
      <c r="M14" t="s">
        <v>226</v>
      </c>
      <c r="N14" s="217" t="str">
        <f>""&amp;チーム数&amp;""</f>
        <v>2</v>
      </c>
      <c r="O14" s="2" t="s">
        <v>246</v>
      </c>
      <c r="P14" t="s">
        <v>233</v>
      </c>
      <c r="Q14" s="217">
        <v>3600</v>
      </c>
      <c r="R14" s="2" t="s">
        <v>247</v>
      </c>
      <c r="S14" s="2" t="s">
        <v>227</v>
      </c>
      <c r="T14" s="193">
        <f>H14*K14*N14/Q14</f>
        <v>0.33333333333333331</v>
      </c>
      <c r="U14" s="2" t="s">
        <v>228</v>
      </c>
      <c r="V14" s="10"/>
    </row>
    <row r="15" spans="2:22" x14ac:dyDescent="0.2">
      <c r="B15" s="9"/>
      <c r="C15" t="s">
        <v>248</v>
      </c>
      <c r="D15" s="192"/>
      <c r="E15" s="215"/>
      <c r="F15" s="2"/>
      <c r="H15" s="216">
        <v>81</v>
      </c>
      <c r="I15" s="2" t="s">
        <v>244</v>
      </c>
      <c r="J15" t="s">
        <v>226</v>
      </c>
      <c r="K15" s="217" t="str">
        <f>""&amp;測量点数&amp;""</f>
        <v>10</v>
      </c>
      <c r="L15" s="2" t="s">
        <v>245</v>
      </c>
      <c r="M15" t="s">
        <v>226</v>
      </c>
      <c r="N15" s="217" t="str">
        <f>""&amp;チーム数&amp;""</f>
        <v>2</v>
      </c>
      <c r="O15" s="2" t="s">
        <v>246</v>
      </c>
      <c r="P15" t="s">
        <v>233</v>
      </c>
      <c r="Q15" s="217">
        <v>3600</v>
      </c>
      <c r="R15" s="2" t="s">
        <v>247</v>
      </c>
      <c r="S15" s="2" t="s">
        <v>227</v>
      </c>
      <c r="T15" s="193">
        <f>H15*K15*N15/Q15</f>
        <v>0.45</v>
      </c>
      <c r="U15" s="2" t="s">
        <v>228</v>
      </c>
      <c r="V15" s="10"/>
    </row>
    <row r="16" spans="2:22" x14ac:dyDescent="0.2">
      <c r="B16" s="9"/>
      <c r="C16" t="s">
        <v>249</v>
      </c>
      <c r="D16" s="192"/>
      <c r="E16" s="216">
        <v>25</v>
      </c>
      <c r="F16" s="2" t="s">
        <v>244</v>
      </c>
      <c r="G16" t="s">
        <v>226</v>
      </c>
      <c r="H16" s="216" t="str">
        <f>""&amp;測定回数&amp;""</f>
        <v>30</v>
      </c>
      <c r="I16" s="2" t="s">
        <v>250</v>
      </c>
      <c r="J16" t="s">
        <v>226</v>
      </c>
      <c r="K16" s="217" t="str">
        <f>""&amp;測量点数&amp;""</f>
        <v>10</v>
      </c>
      <c r="L16" s="2" t="s">
        <v>251</v>
      </c>
      <c r="M16" t="s">
        <v>226</v>
      </c>
      <c r="N16" s="217" t="str">
        <f>""&amp;チーム数&amp;""</f>
        <v>2</v>
      </c>
      <c r="O16" s="2" t="s">
        <v>246</v>
      </c>
      <c r="P16" t="s">
        <v>233</v>
      </c>
      <c r="Q16" s="217">
        <v>3600</v>
      </c>
      <c r="R16" s="2" t="s">
        <v>247</v>
      </c>
      <c r="S16" s="2" t="s">
        <v>227</v>
      </c>
      <c r="T16" s="193">
        <f>E16*H16*K16*N16/Q16</f>
        <v>4.166666666666667</v>
      </c>
      <c r="U16" s="2" t="s">
        <v>228</v>
      </c>
      <c r="V16" s="10"/>
    </row>
    <row r="17" spans="2:22" x14ac:dyDescent="0.2">
      <c r="B17" s="9"/>
      <c r="C17" t="s">
        <v>252</v>
      </c>
      <c r="D17" s="192"/>
      <c r="E17" s="216">
        <v>10</v>
      </c>
      <c r="F17" s="2" t="s">
        <v>244</v>
      </c>
      <c r="G17" t="s">
        <v>226</v>
      </c>
      <c r="H17" s="216" t="str">
        <f>""&amp;測定回数&amp;""</f>
        <v>30</v>
      </c>
      <c r="I17" s="2" t="s">
        <v>250</v>
      </c>
      <c r="J17" t="s">
        <v>226</v>
      </c>
      <c r="K17" s="217" t="str">
        <f>""&amp;測量点数&amp;""</f>
        <v>10</v>
      </c>
      <c r="L17" s="2" t="s">
        <v>251</v>
      </c>
      <c r="M17" t="s">
        <v>226</v>
      </c>
      <c r="N17" s="217" t="str">
        <f>""&amp;チーム数&amp;""</f>
        <v>2</v>
      </c>
      <c r="O17" s="2" t="s">
        <v>246</v>
      </c>
      <c r="P17" t="s">
        <v>233</v>
      </c>
      <c r="Q17" s="217">
        <v>3600</v>
      </c>
      <c r="R17" s="2" t="s">
        <v>247</v>
      </c>
      <c r="S17" s="2" t="s">
        <v>227</v>
      </c>
      <c r="T17" s="193">
        <f>E17*H17*K17*N17/Q17</f>
        <v>1.6666666666666667</v>
      </c>
      <c r="U17" s="2" t="s">
        <v>228</v>
      </c>
      <c r="V17" s="10"/>
    </row>
    <row r="18" spans="2:22" x14ac:dyDescent="0.2">
      <c r="B18" s="9"/>
      <c r="C18" t="s">
        <v>253</v>
      </c>
      <c r="D18" s="192"/>
      <c r="E18" s="215"/>
      <c r="F18" s="2"/>
      <c r="H18" s="218"/>
      <c r="I18" s="2"/>
      <c r="K18" s="217">
        <v>360</v>
      </c>
      <c r="L18" s="2" t="s">
        <v>244</v>
      </c>
      <c r="M18" t="s">
        <v>226</v>
      </c>
      <c r="N18" s="217" t="str">
        <f>""&amp;チーム数&amp;""</f>
        <v>2</v>
      </c>
      <c r="O18" s="2" t="s">
        <v>246</v>
      </c>
      <c r="P18" t="s">
        <v>233</v>
      </c>
      <c r="Q18" s="217">
        <v>3600</v>
      </c>
      <c r="R18" s="2" t="s">
        <v>247</v>
      </c>
      <c r="S18" s="2" t="s">
        <v>227</v>
      </c>
      <c r="T18" s="193">
        <f>K18*N18/Q18</f>
        <v>0.2</v>
      </c>
      <c r="U18" s="2" t="s">
        <v>228</v>
      </c>
      <c r="V18" s="10"/>
    </row>
    <row r="19" spans="2:22" x14ac:dyDescent="0.2">
      <c r="B19" s="9"/>
      <c r="C19" s="1" t="s">
        <v>254</v>
      </c>
      <c r="D19" s="3"/>
      <c r="E19" s="219"/>
      <c r="F19" s="3"/>
      <c r="G19" s="1"/>
      <c r="H19" s="220"/>
      <c r="I19" s="3"/>
      <c r="J19" s="1"/>
      <c r="K19" s="1"/>
      <c r="L19" s="1"/>
      <c r="M19" s="1"/>
      <c r="N19" s="194">
        <f>4.325+2</f>
        <v>6.3250000000000002</v>
      </c>
      <c r="O19" s="3" t="s">
        <v>255</v>
      </c>
      <c r="P19" s="1" t="s">
        <v>226</v>
      </c>
      <c r="Q19" s="221" t="str">
        <f>""&amp;チーム数&amp;""</f>
        <v>2</v>
      </c>
      <c r="R19" s="3" t="s">
        <v>246</v>
      </c>
      <c r="S19" s="3" t="s">
        <v>227</v>
      </c>
      <c r="T19" s="194">
        <f>N19*Q19</f>
        <v>12.65</v>
      </c>
      <c r="U19" s="222" t="s">
        <v>228</v>
      </c>
      <c r="V19" s="10"/>
    </row>
    <row r="20" spans="2:22" x14ac:dyDescent="0.2">
      <c r="B20" s="9"/>
      <c r="C20" t="s">
        <v>229</v>
      </c>
      <c r="E20" s="2"/>
      <c r="F20" s="2"/>
      <c r="G20" s="2"/>
      <c r="H20" s="2"/>
      <c r="I20" s="2"/>
      <c r="J20" s="2"/>
      <c r="K20" s="2"/>
      <c r="L20" s="2"/>
      <c r="M20" s="2"/>
      <c r="N20" s="2"/>
      <c r="O20" s="2"/>
      <c r="P20" s="2"/>
      <c r="Q20" s="2"/>
      <c r="R20" s="2"/>
      <c r="S20" s="2"/>
      <c r="T20" s="193">
        <f>SUM(T14:T19)</f>
        <v>19.466666666666669</v>
      </c>
      <c r="U20" s="2" t="s">
        <v>228</v>
      </c>
      <c r="V20" s="10"/>
    </row>
    <row r="21" spans="2:22" x14ac:dyDescent="0.2">
      <c r="B21" s="9"/>
      <c r="C21" t="s">
        <v>256</v>
      </c>
      <c r="E21" s="2"/>
      <c r="F21" s="2"/>
      <c r="G21" s="2"/>
      <c r="H21" s="2"/>
      <c r="I21" s="2"/>
      <c r="J21" s="2"/>
      <c r="K21" s="2"/>
      <c r="L21" s="2"/>
      <c r="M21" s="2"/>
      <c r="N21" s="2"/>
      <c r="O21" s="2"/>
      <c r="P21" s="2"/>
      <c r="Q21" s="2"/>
      <c r="R21" s="2"/>
      <c r="S21" s="2"/>
      <c r="T21" s="195"/>
      <c r="U21" s="2"/>
      <c r="V21" s="10"/>
    </row>
    <row r="22" spans="2:22" x14ac:dyDescent="0.2">
      <c r="B22" s="9"/>
      <c r="E22" s="2"/>
      <c r="F22" s="2"/>
      <c r="G22" s="2"/>
      <c r="H22" s="2"/>
      <c r="I22" s="2"/>
      <c r="J22" s="2"/>
      <c r="K22" s="2"/>
      <c r="L22" s="2"/>
      <c r="M22" s="2"/>
      <c r="N22" s="2"/>
      <c r="O22" s="2"/>
      <c r="P22" s="2"/>
      <c r="Q22" s="2"/>
      <c r="R22" s="2"/>
      <c r="S22" s="2"/>
      <c r="T22" s="195"/>
      <c r="U22" s="2"/>
      <c r="V22" s="10"/>
    </row>
    <row r="23" spans="2:22" x14ac:dyDescent="0.2">
      <c r="B23" s="9"/>
      <c r="C23" t="s">
        <v>257</v>
      </c>
      <c r="E23" s="2"/>
      <c r="F23" s="2"/>
      <c r="G23" s="2"/>
      <c r="H23" s="216">
        <v>141</v>
      </c>
      <c r="I23" s="2" t="s">
        <v>258</v>
      </c>
      <c r="J23" s="2" t="s">
        <v>226</v>
      </c>
      <c r="K23" s="216" t="str">
        <f>""&amp;測量点数&amp;""</f>
        <v>10</v>
      </c>
      <c r="L23" s="2" t="s">
        <v>245</v>
      </c>
      <c r="M23" s="2" t="s">
        <v>226</v>
      </c>
      <c r="N23" s="216" t="str">
        <f>""&amp;チーム数&amp;""</f>
        <v>2</v>
      </c>
      <c r="O23" s="2" t="s">
        <v>246</v>
      </c>
      <c r="P23" s="2" t="s">
        <v>233</v>
      </c>
      <c r="Q23" s="216">
        <v>3600</v>
      </c>
      <c r="R23" s="2" t="s">
        <v>247</v>
      </c>
      <c r="S23" s="2" t="s">
        <v>227</v>
      </c>
      <c r="T23" s="223">
        <f>H23*K23*N23/Q23</f>
        <v>0.78333333333333333</v>
      </c>
      <c r="U23" s="2" t="s">
        <v>228</v>
      </c>
      <c r="V23" s="10"/>
    </row>
    <row r="24" spans="2:22" x14ac:dyDescent="0.2">
      <c r="B24" s="9"/>
      <c r="C24" t="s">
        <v>259</v>
      </c>
      <c r="E24" s="2"/>
      <c r="F24" s="2"/>
      <c r="G24" s="2"/>
      <c r="H24" s="216">
        <v>600</v>
      </c>
      <c r="I24" s="2" t="s">
        <v>258</v>
      </c>
      <c r="J24" s="2" t="s">
        <v>226</v>
      </c>
      <c r="K24" s="216" t="str">
        <f>""&amp;測量点数&amp;""</f>
        <v>10</v>
      </c>
      <c r="L24" s="2" t="s">
        <v>245</v>
      </c>
      <c r="M24" s="2" t="s">
        <v>226</v>
      </c>
      <c r="N24" s="216" t="str">
        <f>""&amp;チーム数&amp;""</f>
        <v>2</v>
      </c>
      <c r="O24" s="2" t="s">
        <v>246</v>
      </c>
      <c r="P24" s="2" t="s">
        <v>233</v>
      </c>
      <c r="Q24" s="216">
        <v>3600</v>
      </c>
      <c r="R24" s="2" t="s">
        <v>247</v>
      </c>
      <c r="S24" s="2" t="s">
        <v>227</v>
      </c>
      <c r="T24" s="223">
        <f>H24*K24*N24/Q24</f>
        <v>3.3333333333333335</v>
      </c>
      <c r="U24" s="2" t="s">
        <v>228</v>
      </c>
      <c r="V24" s="10"/>
    </row>
    <row r="25" spans="2:22" x14ac:dyDescent="0.2">
      <c r="B25" s="9"/>
      <c r="C25" t="s">
        <v>260</v>
      </c>
      <c r="E25" s="2"/>
      <c r="F25" s="2"/>
      <c r="G25" s="2"/>
      <c r="H25" s="216">
        <v>60</v>
      </c>
      <c r="I25" s="2" t="s">
        <v>258</v>
      </c>
      <c r="J25" s="2" t="s">
        <v>226</v>
      </c>
      <c r="K25" s="216" t="str">
        <f>""&amp;測量点数&amp;""</f>
        <v>10</v>
      </c>
      <c r="L25" s="2" t="s">
        <v>245</v>
      </c>
      <c r="M25" s="2" t="s">
        <v>226</v>
      </c>
      <c r="N25" s="216" t="str">
        <f>""&amp;チーム数&amp;""</f>
        <v>2</v>
      </c>
      <c r="O25" s="2" t="s">
        <v>246</v>
      </c>
      <c r="P25" s="2" t="s">
        <v>233</v>
      </c>
      <c r="Q25" s="216">
        <v>3600</v>
      </c>
      <c r="R25" s="2" t="s">
        <v>247</v>
      </c>
      <c r="S25" s="2" t="s">
        <v>227</v>
      </c>
      <c r="T25" s="223">
        <f>H25*K25*N25/Q25</f>
        <v>0.33333333333333331</v>
      </c>
      <c r="U25" s="2" t="s">
        <v>228</v>
      </c>
      <c r="V25" s="10"/>
    </row>
    <row r="26" spans="2:22" x14ac:dyDescent="0.2">
      <c r="B26" s="9"/>
      <c r="C26" t="s">
        <v>261</v>
      </c>
      <c r="E26" s="2"/>
      <c r="F26" s="2"/>
      <c r="G26" s="2"/>
      <c r="H26" s="216">
        <v>120</v>
      </c>
      <c r="I26" s="2" t="s">
        <v>258</v>
      </c>
      <c r="J26" s="2" t="s">
        <v>226</v>
      </c>
      <c r="K26" s="216" t="str">
        <f>""&amp;測量点数&amp;""</f>
        <v>10</v>
      </c>
      <c r="L26" s="2" t="s">
        <v>245</v>
      </c>
      <c r="M26" s="2" t="s">
        <v>226</v>
      </c>
      <c r="N26" s="216" t="str">
        <f>""&amp;チーム数&amp;""</f>
        <v>2</v>
      </c>
      <c r="O26" s="2" t="s">
        <v>246</v>
      </c>
      <c r="P26" s="2" t="s">
        <v>233</v>
      </c>
      <c r="Q26" s="216">
        <v>3600</v>
      </c>
      <c r="R26" s="2" t="s">
        <v>247</v>
      </c>
      <c r="S26" s="2" t="s">
        <v>227</v>
      </c>
      <c r="T26" s="223">
        <f>H26*K26*N26/Q26</f>
        <v>0.66666666666666663</v>
      </c>
      <c r="U26" s="2" t="s">
        <v>228</v>
      </c>
      <c r="V26" s="10"/>
    </row>
    <row r="27" spans="2:22" x14ac:dyDescent="0.2">
      <c r="B27" s="9"/>
      <c r="C27" s="1" t="s">
        <v>262</v>
      </c>
      <c r="D27" s="1"/>
      <c r="E27" s="1"/>
      <c r="F27" s="1"/>
      <c r="G27" s="1"/>
      <c r="H27" s="219"/>
      <c r="I27" s="3"/>
      <c r="J27" s="3"/>
      <c r="K27" s="224">
        <v>360</v>
      </c>
      <c r="L27" s="3" t="s">
        <v>263</v>
      </c>
      <c r="M27" s="3" t="s">
        <v>226</v>
      </c>
      <c r="N27" s="224" t="str">
        <f>""&amp;チーム数&amp;""</f>
        <v>2</v>
      </c>
      <c r="O27" s="3" t="s">
        <v>246</v>
      </c>
      <c r="P27" s="3" t="s">
        <v>233</v>
      </c>
      <c r="Q27" s="224">
        <v>3600</v>
      </c>
      <c r="R27" s="3" t="s">
        <v>247</v>
      </c>
      <c r="S27" s="3" t="s">
        <v>227</v>
      </c>
      <c r="T27" s="225">
        <f>K27*N27/3600</f>
        <v>0.2</v>
      </c>
      <c r="U27" s="3" t="s">
        <v>228</v>
      </c>
      <c r="V27" s="10"/>
    </row>
    <row r="28" spans="2:22" x14ac:dyDescent="0.2">
      <c r="B28" s="9"/>
      <c r="C28" t="s">
        <v>230</v>
      </c>
      <c r="E28" s="2"/>
      <c r="F28" s="2"/>
      <c r="G28" s="2"/>
      <c r="H28" s="2"/>
      <c r="I28" s="2"/>
      <c r="J28" s="2"/>
      <c r="K28" s="2"/>
      <c r="L28" s="2"/>
      <c r="M28" s="2"/>
      <c r="N28" s="2"/>
      <c r="O28" s="2"/>
      <c r="P28" s="2"/>
      <c r="Q28" s="2"/>
      <c r="R28" s="2"/>
      <c r="S28" s="2"/>
      <c r="T28" s="196">
        <f>SUM(T23:T27)</f>
        <v>5.3166666666666673</v>
      </c>
      <c r="U28" s="2" t="s">
        <v>228</v>
      </c>
      <c r="V28" s="10"/>
    </row>
    <row r="29" spans="2:22" x14ac:dyDescent="0.2">
      <c r="B29" s="9"/>
      <c r="C29" t="s">
        <v>264</v>
      </c>
      <c r="E29" s="2"/>
      <c r="F29" s="2"/>
      <c r="G29" s="2"/>
      <c r="H29" s="2"/>
      <c r="I29" s="2"/>
      <c r="J29" s="2"/>
      <c r="K29" s="2"/>
      <c r="L29" s="2"/>
      <c r="M29" s="2"/>
      <c r="N29" s="2"/>
      <c r="O29" s="2"/>
      <c r="P29" s="2"/>
      <c r="Q29" s="2"/>
      <c r="R29" s="2"/>
      <c r="S29" s="2"/>
      <c r="T29" s="195"/>
      <c r="U29" s="2"/>
      <c r="V29" s="10"/>
    </row>
    <row r="30" spans="2:22" ht="13.8" thickBot="1" x14ac:dyDescent="0.25">
      <c r="B30" s="9"/>
      <c r="E30" s="2"/>
      <c r="F30" s="2"/>
      <c r="G30" s="2"/>
      <c r="H30" s="2"/>
      <c r="I30" s="2"/>
      <c r="J30" s="2"/>
      <c r="K30" s="2"/>
      <c r="L30" s="2"/>
      <c r="M30" s="2"/>
      <c r="N30" s="2"/>
      <c r="O30" s="2"/>
      <c r="P30" s="2"/>
      <c r="Q30" s="2"/>
      <c r="R30" s="2"/>
      <c r="S30" s="2"/>
      <c r="T30" s="195"/>
      <c r="U30" s="2"/>
      <c r="V30" s="10"/>
    </row>
    <row r="31" spans="2:22" ht="13.8" thickBot="1" x14ac:dyDescent="0.25">
      <c r="B31" s="9"/>
      <c r="C31" s="197" t="s">
        <v>231</v>
      </c>
      <c r="D31" s="4"/>
      <c r="E31" s="226"/>
      <c r="F31" s="2"/>
      <c r="J31" s="227" t="s">
        <v>232</v>
      </c>
      <c r="K31" s="228">
        <f>T20</f>
        <v>19.466666666666669</v>
      </c>
      <c r="L31" s="2" t="s">
        <v>265</v>
      </c>
      <c r="M31" s="2" t="s">
        <v>37</v>
      </c>
      <c r="N31" s="198">
        <f>T28</f>
        <v>5.3166666666666673</v>
      </c>
      <c r="O31" s="2" t="s">
        <v>266</v>
      </c>
      <c r="P31" s="2" t="s">
        <v>233</v>
      </c>
      <c r="Q31" s="228">
        <f>T20</f>
        <v>19.466666666666669</v>
      </c>
      <c r="R31" s="2" t="s">
        <v>265</v>
      </c>
      <c r="S31" s="2" t="s">
        <v>227</v>
      </c>
      <c r="T31" s="199">
        <f>ROUND((K31-N31)/Q31,2)</f>
        <v>0.73</v>
      </c>
      <c r="U31" s="2" t="s">
        <v>234</v>
      </c>
      <c r="V31" s="10"/>
    </row>
    <row r="32" spans="2:22" x14ac:dyDescent="0.2">
      <c r="B32" s="9"/>
      <c r="C32" s="200" t="s">
        <v>235</v>
      </c>
      <c r="D32" s="200"/>
      <c r="E32" s="2"/>
      <c r="F32" s="2"/>
      <c r="G32" s="2"/>
      <c r="H32" s="2"/>
      <c r="I32" s="2"/>
      <c r="J32" s="2"/>
      <c r="K32" s="2"/>
      <c r="L32" s="2"/>
      <c r="M32" s="2"/>
      <c r="N32" s="2"/>
      <c r="O32" s="2"/>
      <c r="P32" s="2"/>
      <c r="Q32" s="2"/>
      <c r="R32" s="2"/>
      <c r="S32" s="2"/>
      <c r="T32" s="2"/>
      <c r="U32" s="2"/>
      <c r="V32" s="10"/>
    </row>
    <row r="33" spans="2:23" ht="13.8" thickBot="1" x14ac:dyDescent="0.25">
      <c r="B33" s="9"/>
      <c r="C33" s="200"/>
      <c r="D33" s="200"/>
      <c r="E33" s="2"/>
      <c r="F33" s="2"/>
      <c r="G33" s="2"/>
      <c r="H33" s="2"/>
      <c r="I33" s="2"/>
      <c r="J33" s="2"/>
      <c r="K33" s="2"/>
      <c r="L33" s="2"/>
      <c r="M33" s="2"/>
      <c r="N33" s="2"/>
      <c r="O33" s="2"/>
      <c r="P33" s="2"/>
      <c r="Q33" s="2"/>
      <c r="R33" s="2"/>
      <c r="S33" s="2"/>
      <c r="T33" s="2"/>
      <c r="U33" s="2"/>
      <c r="V33" s="10"/>
    </row>
    <row r="34" spans="2:23" ht="13.8" thickBot="1" x14ac:dyDescent="0.25">
      <c r="B34" s="9"/>
      <c r="C34" s="200" t="s">
        <v>236</v>
      </c>
      <c r="D34" s="200"/>
      <c r="E34" s="2"/>
      <c r="F34" s="2"/>
      <c r="G34" s="2"/>
      <c r="H34" s="2"/>
      <c r="I34" s="2"/>
      <c r="J34" s="2"/>
      <c r="K34" s="2"/>
      <c r="L34" s="2"/>
      <c r="M34" s="2"/>
      <c r="N34" s="2"/>
      <c r="O34" s="2"/>
      <c r="P34" s="2"/>
      <c r="Q34" s="2"/>
      <c r="R34" s="2"/>
      <c r="S34" s="2"/>
      <c r="T34" s="201" t="str">
        <f>IF(T31&gt;=0.2,"適格","不適")</f>
        <v>適格</v>
      </c>
      <c r="U34" s="2"/>
      <c r="V34" s="10"/>
    </row>
    <row r="35" spans="2:23" x14ac:dyDescent="0.2">
      <c r="B35" s="11"/>
      <c r="C35" s="202"/>
      <c r="D35" s="202"/>
      <c r="E35" s="3"/>
      <c r="F35" s="3"/>
      <c r="G35" s="3"/>
      <c r="H35" s="3"/>
      <c r="I35" s="3"/>
      <c r="J35" s="3"/>
      <c r="K35" s="3"/>
      <c r="L35" s="3"/>
      <c r="M35" s="3"/>
      <c r="N35" s="3"/>
      <c r="O35" s="3"/>
      <c r="P35" s="3"/>
      <c r="Q35" s="3"/>
      <c r="R35" s="3"/>
      <c r="S35" s="3"/>
      <c r="T35" s="3"/>
      <c r="U35" s="3"/>
      <c r="V35" s="12"/>
    </row>
    <row r="36" spans="2:23" x14ac:dyDescent="0.2">
      <c r="W36" s="15" t="s">
        <v>9</v>
      </c>
    </row>
    <row r="37" spans="2:23" ht="5.25" customHeight="1" thickBot="1" x14ac:dyDescent="0.25">
      <c r="O37" s="6"/>
      <c r="P37" s="7"/>
      <c r="Q37" s="7"/>
      <c r="R37" s="7"/>
      <c r="S37" s="7"/>
      <c r="T37" s="7"/>
      <c r="U37" s="7"/>
      <c r="V37" s="8"/>
    </row>
    <row r="38" spans="2:23" ht="16.8" thickBot="1" x14ac:dyDescent="0.25">
      <c r="J38" s="229"/>
      <c r="M38" s="229"/>
      <c r="O38" s="9"/>
      <c r="P38" s="203" t="s">
        <v>149</v>
      </c>
      <c r="T38" s="204" t="str">
        <f>IF(審査結果="適格","〇","△")</f>
        <v>〇</v>
      </c>
      <c r="V38" s="10"/>
    </row>
    <row r="39" spans="2:23" ht="5.25" customHeight="1" x14ac:dyDescent="0.2">
      <c r="O39" s="11"/>
      <c r="P39" s="1"/>
      <c r="Q39" s="1"/>
      <c r="R39" s="1"/>
      <c r="S39" s="1"/>
      <c r="T39" s="1"/>
      <c r="U39" s="1"/>
      <c r="V39" s="12"/>
    </row>
  </sheetData>
  <sheetProtection algorithmName="SHA-512" hashValue="d0UIYL3qiqnKgP2obhz7NS5z0d8LKoqTHJb9I0AcNnuIE2mmfg9q/ZioQ2qFgqJXGtSQ8isKQlW8MA7qVHIZmQ==" saltValue="laYqSaBsxRAO+0+FDq2jwA==" spinCount="100000" sheet="1" objects="1" scenarios="1"/>
  <mergeCells count="5">
    <mergeCell ref="C2:U2"/>
    <mergeCell ref="S4:U4"/>
    <mergeCell ref="D6:O6"/>
    <mergeCell ref="D7:O7"/>
    <mergeCell ref="C9:U10"/>
  </mergeCells>
  <phoneticPr fontId="1"/>
  <pageMargins left="0.7" right="0.7" top="0.75" bottom="0.75" header="0.3" footer="0.3"/>
  <pageSetup paperSize="9" scale="5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F855-0AB7-455A-9B9B-ED06BEB8C4E8}">
  <sheetPr>
    <pageSetUpPr fitToPage="1"/>
  </sheetPr>
  <dimension ref="A1:E9"/>
  <sheetViews>
    <sheetView view="pageBreakPreview" zoomScaleNormal="130" zoomScaleSheetLayoutView="100" workbookViewId="0">
      <selection sqref="A1:B1"/>
    </sheetView>
  </sheetViews>
  <sheetFormatPr defaultRowHeight="13.2" x14ac:dyDescent="0.2"/>
  <cols>
    <col min="1" max="1" width="4.6640625" bestFit="1" customWidth="1"/>
    <col min="2" max="2" width="36.88671875" customWidth="1"/>
    <col min="3" max="3" width="15.44140625" customWidth="1"/>
    <col min="4" max="4" width="8.6640625" customWidth="1"/>
    <col min="5" max="5" width="64.33203125" customWidth="1"/>
  </cols>
  <sheetData>
    <row r="1" spans="1:5" s="2" customFormat="1" ht="28.95" customHeight="1" x14ac:dyDescent="0.2">
      <c r="A1" s="583" t="s">
        <v>237</v>
      </c>
      <c r="B1" s="584"/>
      <c r="C1" s="205" t="s">
        <v>238</v>
      </c>
      <c r="D1" s="206" t="s">
        <v>239</v>
      </c>
      <c r="E1" s="207" t="s">
        <v>240</v>
      </c>
    </row>
    <row r="2" spans="1:5" ht="40.950000000000003" customHeight="1" x14ac:dyDescent="0.2">
      <c r="A2" s="208" t="str">
        <f t="shared" ref="A2:A9" si="0">"("&amp;ROW()-1&amp;")"</f>
        <v>(1)</v>
      </c>
      <c r="B2" s="230" t="s">
        <v>267</v>
      </c>
      <c r="C2" s="209" t="s">
        <v>268</v>
      </c>
      <c r="D2" s="237">
        <v>4.5865357179017501</v>
      </c>
      <c r="E2" s="210" t="s">
        <v>269</v>
      </c>
    </row>
    <row r="3" spans="1:5" ht="40.950000000000003" customHeight="1" x14ac:dyDescent="0.2">
      <c r="A3" s="208" t="str">
        <f t="shared" si="0"/>
        <v>(2)</v>
      </c>
      <c r="B3" s="232" t="s">
        <v>270</v>
      </c>
      <c r="C3" s="233" t="s">
        <v>268</v>
      </c>
      <c r="D3" s="237">
        <f>D2*0.7</f>
        <v>3.210575002531225</v>
      </c>
      <c r="E3" s="210" t="s">
        <v>271</v>
      </c>
    </row>
    <row r="4" spans="1:5" ht="40.950000000000003" customHeight="1" x14ac:dyDescent="0.2">
      <c r="A4" s="208" t="str">
        <f t="shared" si="0"/>
        <v>(3)</v>
      </c>
      <c r="B4" s="232" t="s">
        <v>272</v>
      </c>
      <c r="C4" s="233" t="s">
        <v>273</v>
      </c>
      <c r="D4" s="238">
        <v>2</v>
      </c>
      <c r="E4" s="210" t="s">
        <v>274</v>
      </c>
    </row>
    <row r="5" spans="1:5" ht="40.950000000000003" customHeight="1" x14ac:dyDescent="0.2">
      <c r="A5" s="208" t="str">
        <f t="shared" si="0"/>
        <v>(4)</v>
      </c>
      <c r="B5" s="232" t="s">
        <v>275</v>
      </c>
      <c r="C5" s="233" t="s">
        <v>276</v>
      </c>
      <c r="D5" s="238">
        <f>IF((D3/D4)&lt;1, ROUNDUP(D3/D4,0), ROUNDUP(D3/D4,0))</f>
        <v>2</v>
      </c>
      <c r="E5" s="210" t="s">
        <v>277</v>
      </c>
    </row>
    <row r="6" spans="1:5" ht="40.950000000000003" customHeight="1" x14ac:dyDescent="0.2">
      <c r="A6" s="208" t="str">
        <f t="shared" si="0"/>
        <v>(5)</v>
      </c>
      <c r="B6" s="232" t="s">
        <v>278</v>
      </c>
      <c r="C6" s="233" t="s">
        <v>279</v>
      </c>
      <c r="D6" s="237">
        <v>150</v>
      </c>
      <c r="E6" s="210" t="s">
        <v>274</v>
      </c>
    </row>
    <row r="7" spans="1:5" ht="40.950000000000003" customHeight="1" x14ac:dyDescent="0.2">
      <c r="A7" s="208" t="str">
        <f t="shared" si="0"/>
        <v>(6)</v>
      </c>
      <c r="B7" s="232" t="s">
        <v>280</v>
      </c>
      <c r="C7" s="233" t="s">
        <v>281</v>
      </c>
      <c r="D7" s="238">
        <v>10</v>
      </c>
      <c r="E7" s="210" t="s">
        <v>287</v>
      </c>
    </row>
    <row r="8" spans="1:5" ht="40.950000000000003" customHeight="1" x14ac:dyDescent="0.2">
      <c r="A8" s="208" t="str">
        <f t="shared" si="0"/>
        <v>(7)</v>
      </c>
      <c r="B8" s="232" t="s">
        <v>282</v>
      </c>
      <c r="C8" s="233" t="s">
        <v>283</v>
      </c>
      <c r="D8" s="231">
        <v>30</v>
      </c>
      <c r="E8" s="210" t="s">
        <v>287</v>
      </c>
    </row>
    <row r="9" spans="1:5" ht="40.950000000000003" customHeight="1" x14ac:dyDescent="0.2">
      <c r="A9" s="211" t="str">
        <f t="shared" si="0"/>
        <v>(8)</v>
      </c>
      <c r="B9" s="234" t="s">
        <v>284</v>
      </c>
      <c r="C9" s="235" t="s">
        <v>285</v>
      </c>
      <c r="D9" s="212">
        <f>D5</f>
        <v>2</v>
      </c>
      <c r="E9" s="236" t="s">
        <v>286</v>
      </c>
    </row>
  </sheetData>
  <sheetProtection algorithmName="SHA-512" hashValue="td8qDKtKMQyWPSLVyinj4wpOLyaRTOouTFmNE8WIil3vKiqv+KfCS6Slu3uKSYZXrN93tpPBfKJ3D7uZgMBsQg==" saltValue="O1DklkVmtIEaF0aupT7E3w==" spinCount="100000" sheet="1" objects="1" scenarios="1"/>
  <mergeCells count="1">
    <mergeCell ref="A1:B1"/>
  </mergeCells>
  <phoneticPr fontId="1"/>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2E4636EA-B873-43C3-AADA-CBC061338A27}"/>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チーム数</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測定回数</vt:lpstr>
      <vt:lpstr>測量点数</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2024-12-02T04:57:35Z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