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17B7A7F2-38F5-4466-9038-0EC509D00F9F}" xr6:coauthVersionLast="47" xr6:coauthVersionMax="47" xr10:uidLastSave="{00000000-0000-0000-0000-000000000000}"/>
  <workbookProtection workbookAlgorithmName="SHA-512" workbookHashValue="nGnFNuuSnlNVG1F3WYNwhTwWqRMJ3l7ZMDlWP283tya+dNpolRvW60SxhM8lFFt8wGlw1XP6Gpt7dtoDp6JTeg==" workbookSaltValue="XTessa7BcTRkp88n0HRL3w==" workbookSpinCount="100000" lockStructure="1"/>
  <bookViews>
    <workbookView xWindow="-108" yWindow="-108" windowWidth="23256" windowHeight="13896" tabRatio="811" xr2:uid="{00000000-000D-0000-FFFF-FFFF00000000}"/>
  </bookViews>
  <sheets>
    <sheet name="①製品審査申請書（工業会用）" sheetId="15" r:id="rId1"/>
    <sheet name="②製品審査申請書（事務局用）" sheetId="32" r:id="rId2"/>
    <sheet name="③納品実績報告書" sheetId="34" r:id="rId3"/>
    <sheet name="④省力化製品製造事業者登録申請書" sheetId="29" r:id="rId4"/>
    <sheet name="⑤提出書類一覧" sheetId="31" r:id="rId5"/>
    <sheet name="変更履歴" sheetId="20" state="hidden" r:id="rId6"/>
    <sheet name="凡例" sheetId="4" state="hidden" r:id="rId7"/>
    <sheet name="審査結果サマリ" sheetId="21" state="hidden" r:id="rId8"/>
    <sheet name="審査結果" sheetId="43" r:id="rId9"/>
    <sheet name="利用が想定される中小企業" sheetId="45" r:id="rId10"/>
  </sheets>
  <definedNames>
    <definedName name="_xlnm.Print_Area" localSheetId="0">'①製品審査申請書（工業会用）'!$A$1:$K$48</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利用が想定される中小企業!$A$1:$E$11</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室当たり最大解凍量">'①製品審査申請書（工業会用）'!$M$28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当たり容積">'①製品審査申請書（工業会用）'!$E$27</definedName>
    <definedName name="製品名称">'②製品審査申請書（事務局用）'!$J$21</definedName>
    <definedName name="製品明細">'②製品審査申請書（事務局用）'!$AU$32</definedName>
    <definedName name="想定導入機器台数">利用が想定される中小企業!$D$11</definedName>
    <definedName name="導入後_追加解凍における解凍条件入力回数">利用が想定される中小企業!$D$10</definedName>
    <definedName name="導入前_1日当たり追加解凍回数">利用が想定される中小企業!$D$7</definedName>
    <definedName name="納入先">③納品実績報告書!$D$9</definedName>
    <definedName name="部屋数">'①製品審査申請書（工業会用）'!$E$26</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45" l="1"/>
  <c r="L16" i="43"/>
  <c r="L15" i="43"/>
  <c r="R32" i="43"/>
  <c r="R17" i="43"/>
  <c r="R16" i="43"/>
  <c r="R15" i="43"/>
  <c r="R14" i="43"/>
  <c r="M28" i="15"/>
  <c r="C2" i="21"/>
  <c r="D4" i="45"/>
  <c r="D6" i="45" s="1"/>
  <c r="D9" i="45" s="1"/>
  <c r="J33" i="43"/>
  <c r="J35" i="43"/>
  <c r="J36" i="43"/>
  <c r="J37" i="43"/>
  <c r="J38" i="43"/>
  <c r="J39" i="43"/>
  <c r="J40" i="43"/>
  <c r="J41" i="43"/>
  <c r="J42" i="43"/>
  <c r="J43" i="43"/>
  <c r="J44" i="43"/>
  <c r="J45" i="43"/>
  <c r="J46" i="43"/>
  <c r="J32" i="43"/>
  <c r="J15" i="43"/>
  <c r="J16" i="43"/>
  <c r="J17" i="43"/>
  <c r="J18" i="43"/>
  <c r="J19" i="43"/>
  <c r="J20" i="43"/>
  <c r="J21" i="43"/>
  <c r="J22" i="43"/>
  <c r="J23" i="43"/>
  <c r="J24" i="43"/>
  <c r="J25" i="43"/>
  <c r="J26" i="43"/>
  <c r="J27" i="43"/>
  <c r="J28" i="43"/>
  <c r="J14" i="43"/>
  <c r="N39" i="43"/>
  <c r="K39" i="43"/>
  <c r="J17" i="34"/>
  <c r="P39" i="43"/>
  <c r="D10" i="45" l="1"/>
  <c r="R33" i="43" s="1"/>
  <c r="AU3" i="32"/>
  <c r="L33" i="43" l="1"/>
  <c r="L34" i="43"/>
  <c r="R34" i="43"/>
  <c r="L27" i="15"/>
  <c r="P46" i="43" l="1"/>
  <c r="P45" i="43"/>
  <c r="P44" i="43"/>
  <c r="P43" i="43"/>
  <c r="P42" i="43"/>
  <c r="P41" i="43"/>
  <c r="P40" i="43"/>
  <c r="P38" i="43"/>
  <c r="P37" i="43"/>
  <c r="P36" i="43"/>
  <c r="P35" i="43"/>
  <c r="P34" i="43"/>
  <c r="P33" i="43"/>
  <c r="P32" i="43"/>
  <c r="P15" i="43"/>
  <c r="P16" i="43"/>
  <c r="P17" i="43"/>
  <c r="P18" i="43"/>
  <c r="P19" i="43"/>
  <c r="P20" i="43"/>
  <c r="P21" i="43"/>
  <c r="P22" i="43"/>
  <c r="P23" i="43"/>
  <c r="P24" i="43"/>
  <c r="P25" i="43"/>
  <c r="P26" i="43"/>
  <c r="P27" i="43"/>
  <c r="P28" i="43"/>
  <c r="P14" i="43"/>
  <c r="C48" i="43"/>
  <c r="R47" i="43"/>
  <c r="L50" i="43" s="1"/>
  <c r="S46" i="43"/>
  <c r="Q46" i="43"/>
  <c r="N46" i="43"/>
  <c r="K46" i="43"/>
  <c r="C46" i="43"/>
  <c r="S45" i="43"/>
  <c r="Q45" i="43"/>
  <c r="N45" i="43"/>
  <c r="K45" i="43"/>
  <c r="C45" i="43"/>
  <c r="S44" i="43"/>
  <c r="Q44" i="43"/>
  <c r="N44" i="43"/>
  <c r="K44" i="43"/>
  <c r="C44" i="43"/>
  <c r="S43" i="43"/>
  <c r="Q43" i="43"/>
  <c r="N43" i="43"/>
  <c r="K43" i="43"/>
  <c r="C43" i="43"/>
  <c r="S42" i="43"/>
  <c r="Q42" i="43"/>
  <c r="N42" i="43"/>
  <c r="K42" i="43"/>
  <c r="C42" i="43"/>
  <c r="S41" i="43"/>
  <c r="Q41" i="43"/>
  <c r="N41" i="43"/>
  <c r="K41" i="43"/>
  <c r="C41" i="43"/>
  <c r="S40" i="43"/>
  <c r="Q40" i="43"/>
  <c r="N40" i="43"/>
  <c r="K40" i="43"/>
  <c r="C40" i="43"/>
  <c r="S39" i="43"/>
  <c r="Q39" i="43"/>
  <c r="C39" i="43"/>
  <c r="S38" i="43"/>
  <c r="Q38" i="43"/>
  <c r="N38" i="43"/>
  <c r="K38" i="43"/>
  <c r="C38" i="43"/>
  <c r="S37" i="43"/>
  <c r="Q37" i="43"/>
  <c r="N37" i="43"/>
  <c r="K37" i="43"/>
  <c r="C37" i="43"/>
  <c r="S36" i="43"/>
  <c r="Q36" i="43"/>
  <c r="N36" i="43"/>
  <c r="K36" i="43"/>
  <c r="C36" i="43"/>
  <c r="S35" i="43"/>
  <c r="Q35" i="43"/>
  <c r="N35" i="43"/>
  <c r="K35" i="43"/>
  <c r="C35" i="43"/>
  <c r="S34" i="43"/>
  <c r="Q34" i="43"/>
  <c r="N34" i="43"/>
  <c r="K34" i="43"/>
  <c r="C34" i="43"/>
  <c r="S33" i="43"/>
  <c r="Q33" i="43"/>
  <c r="N33" i="43"/>
  <c r="K33" i="43"/>
  <c r="C33" i="43"/>
  <c r="S32" i="43"/>
  <c r="Q32" i="43"/>
  <c r="N32" i="43"/>
  <c r="K32" i="43"/>
  <c r="C32" i="43"/>
  <c r="C30" i="43"/>
  <c r="R29" i="43"/>
  <c r="O50" i="43" s="1"/>
  <c r="S28" i="43"/>
  <c r="Q28" i="43"/>
  <c r="N28" i="43"/>
  <c r="K28" i="43"/>
  <c r="C28" i="43"/>
  <c r="S27" i="43"/>
  <c r="Q27" i="43"/>
  <c r="N27" i="43"/>
  <c r="K27" i="43"/>
  <c r="C27" i="43"/>
  <c r="S26" i="43"/>
  <c r="Q26" i="43"/>
  <c r="N26" i="43"/>
  <c r="K26" i="43"/>
  <c r="C26" i="43"/>
  <c r="S25" i="43"/>
  <c r="Q25" i="43"/>
  <c r="N25" i="43"/>
  <c r="K25" i="43"/>
  <c r="C25" i="43"/>
  <c r="S24" i="43"/>
  <c r="Q24" i="43"/>
  <c r="N24" i="43"/>
  <c r="K24" i="43"/>
  <c r="C24" i="43"/>
  <c r="S23" i="43"/>
  <c r="Q23" i="43"/>
  <c r="N23" i="43"/>
  <c r="K23" i="43"/>
  <c r="C23" i="43"/>
  <c r="S22" i="43"/>
  <c r="Q22" i="43"/>
  <c r="N22" i="43"/>
  <c r="K22" i="43"/>
  <c r="C22" i="43"/>
  <c r="S21" i="43"/>
  <c r="Q21" i="43"/>
  <c r="N21" i="43"/>
  <c r="K21" i="43"/>
  <c r="C21" i="43"/>
  <c r="S20" i="43"/>
  <c r="Q20" i="43"/>
  <c r="N20" i="43"/>
  <c r="K20" i="43"/>
  <c r="C20" i="43"/>
  <c r="S19" i="43"/>
  <c r="Q19" i="43"/>
  <c r="N19" i="43"/>
  <c r="K19" i="43"/>
  <c r="C19" i="43"/>
  <c r="S18" i="43"/>
  <c r="Q18" i="43"/>
  <c r="N18" i="43"/>
  <c r="K18" i="43"/>
  <c r="C18" i="43"/>
  <c r="S17" i="43"/>
  <c r="Q17" i="43"/>
  <c r="N17" i="43"/>
  <c r="K17" i="43"/>
  <c r="C17" i="43"/>
  <c r="S16" i="43"/>
  <c r="Q16" i="43"/>
  <c r="N16" i="43"/>
  <c r="K16" i="43"/>
  <c r="C16" i="43"/>
  <c r="S15" i="43"/>
  <c r="Q15" i="43"/>
  <c r="N15" i="43"/>
  <c r="K15" i="43"/>
  <c r="C15" i="43"/>
  <c r="S14" i="43"/>
  <c r="Q14" i="43"/>
  <c r="N14" i="43"/>
  <c r="K14" i="43"/>
  <c r="C14" i="43"/>
  <c r="E7" i="43"/>
  <c r="E6" i="43"/>
  <c r="C4" i="43"/>
  <c r="I50" i="43" l="1"/>
  <c r="R50" i="43"/>
  <c r="R53" i="43" s="1"/>
  <c r="R57" i="43" s="1"/>
  <c r="L26" i="15"/>
  <c r="L25" i="15" s="1"/>
  <c r="M20" i="15" l="1"/>
  <c r="L20" i="15"/>
  <c r="M19" i="15"/>
  <c r="L19" i="15"/>
  <c r="M18" i="15"/>
  <c r="L18" i="15"/>
  <c r="F34" i="34"/>
  <c r="F33" i="34"/>
  <c r="F32" i="34"/>
  <c r="F31" i="34"/>
  <c r="F30" i="34"/>
  <c r="F29" i="34"/>
  <c r="F28" i="34"/>
  <c r="F27" i="34"/>
  <c r="F26" i="34"/>
  <c r="F25" i="34"/>
  <c r="F24" i="34"/>
  <c r="F23" i="34"/>
  <c r="F22" i="34"/>
  <c r="F21" i="34"/>
  <c r="F20" i="34"/>
  <c r="F19" i="34"/>
  <c r="U34" i="34"/>
  <c r="U33" i="34"/>
  <c r="U32" i="34"/>
  <c r="U31" i="34"/>
  <c r="U30" i="34"/>
  <c r="U29" i="34"/>
  <c r="U28" i="34"/>
  <c r="U27" i="34"/>
  <c r="U26" i="34"/>
  <c r="U25" i="34"/>
  <c r="U24" i="34"/>
  <c r="U23" i="34"/>
  <c r="U22" i="34"/>
  <c r="U21" i="34"/>
  <c r="U20" i="34"/>
  <c r="U19" i="34"/>
  <c r="S19" i="34"/>
  <c r="S34" i="34" s="1"/>
  <c r="Q20" i="15" l="1"/>
  <c r="Q19" i="15"/>
  <c r="Q18" i="15"/>
  <c r="S21" i="34"/>
  <c r="S23" i="34"/>
  <c r="S25" i="34"/>
  <c r="S27" i="34"/>
  <c r="S29" i="34"/>
  <c r="S31" i="34"/>
  <c r="S33" i="34"/>
  <c r="S20" i="34"/>
  <c r="S22" i="34"/>
  <c r="S24" i="34"/>
  <c r="S26" i="34"/>
  <c r="S28" i="34"/>
  <c r="S30" i="34"/>
  <c r="S32" i="34"/>
  <c r="G9" i="34" l="1"/>
  <c r="G8" i="34"/>
  <c r="D8" i="34"/>
  <c r="P34" i="34"/>
  <c r="N34" i="34"/>
  <c r="R34" i="34" s="1"/>
  <c r="H34" i="34"/>
  <c r="G34" i="34"/>
  <c r="P33" i="34"/>
  <c r="N33" i="34"/>
  <c r="R33" i="34" s="1"/>
  <c r="H33" i="34"/>
  <c r="G33" i="34"/>
  <c r="P32" i="34"/>
  <c r="N32" i="34"/>
  <c r="R32" i="34" s="1"/>
  <c r="H32" i="34"/>
  <c r="G32" i="34"/>
  <c r="P31" i="34"/>
  <c r="N31" i="34"/>
  <c r="R31" i="34" s="1"/>
  <c r="H31" i="34"/>
  <c r="G31" i="34"/>
  <c r="P30" i="34"/>
  <c r="N30" i="34"/>
  <c r="R30" i="34" s="1"/>
  <c r="H30" i="34"/>
  <c r="G30" i="34"/>
  <c r="P29" i="34"/>
  <c r="N29" i="34"/>
  <c r="R29" i="34" s="1"/>
  <c r="H29" i="34"/>
  <c r="G29" i="34"/>
  <c r="P28" i="34"/>
  <c r="N28" i="34"/>
  <c r="R28" i="34" s="1"/>
  <c r="H28" i="34"/>
  <c r="G28" i="34"/>
  <c r="P27" i="34"/>
  <c r="N27" i="34"/>
  <c r="R27" i="34" s="1"/>
  <c r="H27" i="34"/>
  <c r="G27" i="34"/>
  <c r="P26" i="34"/>
  <c r="N26" i="34"/>
  <c r="R26" i="34" s="1"/>
  <c r="H26" i="34"/>
  <c r="G26" i="34"/>
  <c r="P25" i="34"/>
  <c r="N25" i="34"/>
  <c r="R25" i="34" s="1"/>
  <c r="H25" i="34"/>
  <c r="G25" i="34"/>
  <c r="P24" i="34"/>
  <c r="N24" i="34"/>
  <c r="R24" i="34" s="1"/>
  <c r="H24" i="34"/>
  <c r="G24" i="34"/>
  <c r="P23" i="34"/>
  <c r="N23" i="34"/>
  <c r="R23" i="34" s="1"/>
  <c r="H23" i="34"/>
  <c r="G23" i="34"/>
  <c r="P22" i="34"/>
  <c r="N22" i="34"/>
  <c r="R22" i="34" s="1"/>
  <c r="H22" i="34"/>
  <c r="G22" i="34"/>
  <c r="P21" i="34"/>
  <c r="N21" i="34"/>
  <c r="R21" i="34" s="1"/>
  <c r="H21" i="34"/>
  <c r="G21" i="34"/>
  <c r="P20" i="34"/>
  <c r="N20" i="34"/>
  <c r="R20" i="34" s="1"/>
  <c r="H20" i="34"/>
  <c r="G20" i="34"/>
  <c r="P19" i="34"/>
  <c r="N19" i="34"/>
  <c r="H19" i="34"/>
  <c r="G19" i="34"/>
  <c r="H1" i="21"/>
  <c r="AV64" i="32"/>
  <c r="A57" i="32"/>
  <c r="AH49" i="32"/>
  <c r="J42" i="32"/>
  <c r="AV38" i="32"/>
  <c r="AV33" i="32"/>
  <c r="AV32" i="32"/>
  <c r="AU32" i="32"/>
  <c r="AV31" i="32"/>
  <c r="B30" i="32"/>
  <c r="AV25" i="32"/>
  <c r="J23" i="32"/>
  <c r="AV21" i="32"/>
  <c r="AV18" i="32"/>
  <c r="AV17" i="32"/>
  <c r="AV16" i="32"/>
  <c r="AV15" i="32"/>
  <c r="AV14" i="32"/>
  <c r="J12" i="32"/>
  <c r="AV10" i="32"/>
  <c r="AV9" i="32"/>
  <c r="AV8" i="32"/>
  <c r="A3" i="32"/>
  <c r="A70" i="31"/>
  <c r="A3" i="31"/>
  <c r="AV27" i="29"/>
  <c r="AV19" i="29"/>
  <c r="J14" i="29"/>
  <c r="AV14" i="29" s="1"/>
  <c r="AV3" i="29" s="1"/>
  <c r="AV12" i="29"/>
  <c r="AV10" i="29"/>
  <c r="J8" i="29"/>
  <c r="A3" i="29"/>
  <c r="G17" i="34" l="1"/>
  <c r="T19" i="34"/>
  <c r="R19" i="34"/>
  <c r="T24" i="34"/>
  <c r="T32" i="34"/>
  <c r="T21" i="34"/>
  <c r="T29" i="34"/>
  <c r="T26" i="34"/>
  <c r="T34" i="34"/>
  <c r="T25" i="34"/>
  <c r="T31" i="34"/>
  <c r="T27" i="34"/>
  <c r="T23" i="34"/>
  <c r="T20" i="34"/>
  <c r="T28" i="34"/>
  <c r="T33" i="34"/>
  <c r="T22" i="34"/>
  <c r="T30" i="34"/>
  <c r="N49" i="32"/>
  <c r="AV3" i="32"/>
  <c r="X3" i="32" s="1"/>
  <c r="AV2" i="29"/>
  <c r="X3" i="29" s="1"/>
  <c r="G4" i="21"/>
  <c r="D12" i="21" l="1"/>
  <c r="A1" i="15"/>
  <c r="C6" i="21"/>
  <c r="C5" i="21"/>
  <c r="C4" i="21"/>
  <c r="E12" i="21" l="1"/>
  <c r="H12" i="21" s="1"/>
</calcChain>
</file>

<file path=xl/sharedStrings.xml><?xml version="1.0" encoding="utf-8"?>
<sst xmlns="http://schemas.openxmlformats.org/spreadsheetml/2006/main" count="372" uniqueCount="272">
  <si>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</si>
  <si>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</si>
  <si>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</si>
  <si>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</si>
  <si>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</si>
  <si>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省力化機能</t>
    <rPh sb="0" eb="3">
      <t>ショウリョクカ</t>
    </rPh>
    <rPh sb="3" eb="5">
      <t>キノウ</t>
    </rPh>
    <phoneticPr fontId="1"/>
  </si>
  <si>
    <t>ー</t>
    <phoneticPr fontId="1"/>
  </si>
  <si>
    <t>根拠資料</t>
    <rPh sb="0" eb="2">
      <t>コンキョ</t>
    </rPh>
    <rPh sb="2" eb="4">
      <t>シリョウ</t>
    </rPh>
    <phoneticPr fontId="1"/>
  </si>
  <si>
    <t>（資料名）</t>
    <rPh sb="1" eb="4">
      <t>シリョウメイ</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</si>
  <si>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</si>
  <si>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</si>
  <si>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</si>
  <si>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</si>
  <si>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</si>
  <si>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</si>
  <si>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</si>
  <si>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</si>
  <si>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入力欄</t>
    <rPh sb="0" eb="3">
      <t>ニュウリョクラン</t>
    </rPh>
    <phoneticPr fontId="1"/>
  </si>
  <si>
    <t>電話番号</t>
  </si>
  <si>
    <t>担当者メールアドレス</t>
  </si>
  <si>
    <t>担当者名</t>
  </si>
  <si>
    <t>担当者所属部署名</t>
  </si>
  <si>
    <t>工業会名</t>
  </si>
  <si>
    <t>審査結果（工業会記載欄）</t>
    <rPh sb="0" eb="2">
      <t>シンサ</t>
    </rPh>
    <rPh sb="2" eb="4">
      <t>ケッカ</t>
    </rPh>
    <rPh sb="5" eb="8">
      <t>コウギョウカイ</t>
    </rPh>
    <rPh sb="8" eb="10">
      <t>キサイ</t>
    </rPh>
    <rPh sb="10" eb="11">
      <t>ラン</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</si>
  <si>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</si>
  <si>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添付資料②-5.</t>
    <rPh sb="0" eb="4">
      <t>テンプシリョウ</t>
    </rPh>
    <phoneticPr fontId="1"/>
  </si>
  <si>
    <t>添付資料②-4.</t>
    <rPh sb="0" eb="4">
      <t>テンプシリョウ</t>
    </rPh>
    <phoneticPr fontId="1"/>
  </si>
  <si>
    <t>添付資料②-3.</t>
    <rPh sb="0" eb="4">
      <t>テンプシリョウ</t>
    </rPh>
    <phoneticPr fontId="1"/>
  </si>
  <si>
    <t>添付資料②-2.</t>
    <rPh sb="0" eb="4">
      <t>テンプシリョウ</t>
    </rPh>
    <phoneticPr fontId="1"/>
  </si>
  <si>
    <t>添付資料②-1.</t>
    <rPh sb="0" eb="4">
      <t>テンプシリョウ</t>
    </rPh>
    <phoneticPr fontId="1"/>
  </si>
  <si>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</si>
  <si>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</si>
  <si>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〇宣誓事項</t>
    <rPh sb="1" eb="3">
      <t>センセイ</t>
    </rPh>
    <rPh sb="3" eb="5">
      <t>ジコウ</t>
    </rPh>
    <phoneticPr fontId="1"/>
  </si>
  <si>
    <t>2枚目</t>
    <rPh sb="1" eb="2">
      <t>マイ</t>
    </rPh>
    <rPh sb="2" eb="3">
      <t>メ</t>
    </rPh>
    <phoneticPr fontId="1"/>
  </si>
  <si>
    <t>中小企業省力化投資補助事業　製品審査申請用紙</t>
    <phoneticPr fontId="1"/>
  </si>
  <si>
    <t>〇価格・費用情報</t>
    <rPh sb="1" eb="3">
      <t>カカク</t>
    </rPh>
    <rPh sb="4" eb="6">
      <t>ヒヨウ</t>
    </rPh>
    <rPh sb="6" eb="8">
      <t>ジョウホウ</t>
    </rPh>
    <phoneticPr fontId="1"/>
  </si>
  <si>
    <t>所属カテゴリ</t>
    <rPh sb="0" eb="2">
      <t>ショゾク</t>
    </rPh>
    <phoneticPr fontId="1"/>
  </si>
  <si>
    <t>〇所属カテゴリ情報</t>
    <rPh sb="1" eb="3">
      <t>ショゾク</t>
    </rPh>
    <rPh sb="7" eb="9">
      <t>ジョウホウ</t>
    </rPh>
    <phoneticPr fontId="1"/>
  </si>
  <si>
    <t>製品URL(★)</t>
    <rPh sb="0" eb="2">
      <t>セイヒン</t>
    </rPh>
    <phoneticPr fontId="1"/>
  </si>
  <si>
    <t>製品概要(★)</t>
    <rPh sb="0" eb="2">
      <t>セイヒン</t>
    </rPh>
    <rPh sb="2" eb="4">
      <t>ガイヨウ</t>
    </rPh>
    <phoneticPr fontId="1"/>
  </si>
  <si>
    <t>製品型番</t>
    <rPh sb="0" eb="2">
      <t>セイヒン</t>
    </rPh>
    <rPh sb="2" eb="4">
      <t>カタバン</t>
    </rPh>
    <phoneticPr fontId="1"/>
  </si>
  <si>
    <t>製品名称(★)</t>
    <rPh sb="0" eb="2">
      <t>セイヒン</t>
    </rPh>
    <rPh sb="2" eb="4">
      <t>メイショウ</t>
    </rPh>
    <phoneticPr fontId="1"/>
  </si>
  <si>
    <t>〇製品の情報</t>
    <rPh sb="1" eb="3">
      <t>セイヒン</t>
    </rPh>
    <rPh sb="4" eb="6">
      <t>ジョウホウ</t>
    </rPh>
    <phoneticPr fontId="1"/>
  </si>
  <si>
    <t>担当者
メールアドレス</t>
    <rPh sb="0" eb="3">
      <t>タントウシャ</t>
    </rPh>
    <phoneticPr fontId="1"/>
  </si>
  <si>
    <t>担当者連絡先</t>
    <rPh sb="0" eb="3">
      <t>タントウシャ</t>
    </rPh>
    <rPh sb="3" eb="5">
      <t>レンラク</t>
    </rPh>
    <rPh sb="5" eb="6">
      <t>サキ</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</si>
  <si>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</si>
  <si>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担当者所属</t>
    <rPh sb="0" eb="3">
      <t>タントウシャ</t>
    </rPh>
    <rPh sb="3" eb="5">
      <t>ショゾク</t>
    </rPh>
    <phoneticPr fontId="1"/>
  </si>
  <si>
    <t>事業者名(★)</t>
    <rPh sb="0" eb="2">
      <t>ジギョウ</t>
    </rPh>
    <rPh sb="2" eb="3">
      <t>シャ</t>
    </rPh>
    <rPh sb="3" eb="4">
      <t>メイ</t>
    </rPh>
    <phoneticPr fontId="1"/>
  </si>
  <si>
    <t>〇製造事業者の情報</t>
    <rPh sb="1" eb="3">
      <t>セイゾウ</t>
    </rPh>
    <rPh sb="3" eb="5">
      <t>ジギョウ</t>
    </rPh>
    <rPh sb="5" eb="6">
      <t>シャ</t>
    </rPh>
    <rPh sb="7" eb="9">
      <t>ジョウホウ</t>
    </rPh>
    <phoneticPr fontId="1"/>
  </si>
  <si>
    <t>※★印の項目はカタログに掲載される情報として公開されます。</t>
    <rPh sb="2" eb="3">
      <t>シルシ</t>
    </rPh>
    <rPh sb="4" eb="6">
      <t>コウモク</t>
    </rPh>
    <phoneticPr fontId="1"/>
  </si>
  <si>
    <t>1枚目</t>
    <rPh sb="1" eb="2">
      <t>マイ</t>
    </rPh>
    <rPh sb="2" eb="3">
      <t>メ</t>
    </rPh>
    <phoneticPr fontId="1"/>
  </si>
  <si>
    <t>中小企業省力化投資補助事業　省力化製品製造事業者登録申請用紙</t>
    <phoneticPr fontId="1"/>
  </si>
  <si>
    <t>保守・
サポート体制</t>
    <rPh sb="0" eb="2">
      <t>ホシュ</t>
    </rPh>
    <rPh sb="8" eb="10">
      <t>タイセイ</t>
    </rPh>
    <phoneticPr fontId="1"/>
  </si>
  <si>
    <t>〇保守・サポート体制の情報</t>
    <rPh sb="1" eb="3">
      <t>ホシュ</t>
    </rPh>
    <rPh sb="8" eb="10">
      <t>タイセイ</t>
    </rPh>
    <rPh sb="11" eb="13">
      <t>ジョウホウ</t>
    </rPh>
    <phoneticPr fontId="1"/>
  </si>
  <si>
    <t>法人番号</t>
    <rPh sb="0" eb="4">
      <t>ホウジンバンゴウ</t>
    </rPh>
    <phoneticPr fontId="1"/>
  </si>
  <si>
    <t>事業者URL(★)</t>
    <rPh sb="0" eb="3">
      <t>ジギョウシャ</t>
    </rPh>
    <phoneticPr fontId="1"/>
  </si>
  <si>
    <t>所在地(★)</t>
    <rPh sb="0" eb="3">
      <t>ショザイチ</t>
    </rPh>
    <phoneticPr fontId="1"/>
  </si>
  <si>
    <t>事業者名</t>
    <rPh sb="0" eb="2">
      <t>ジギョウ</t>
    </rPh>
    <rPh sb="2" eb="3">
      <t>シャ</t>
    </rPh>
    <rPh sb="3" eb="4">
      <t>メイ</t>
    </rPh>
    <phoneticPr fontId="1"/>
  </si>
  <si>
    <t>省力化製品の個別の型番の写真等</t>
    <phoneticPr fontId="1"/>
  </si>
  <si>
    <t>省力化製品の導入環境等</t>
    <rPh sb="0" eb="2">
      <t>ショウリョク</t>
    </rPh>
    <rPh sb="2" eb="3">
      <t>カ</t>
    </rPh>
    <rPh sb="3" eb="5">
      <t>セイヒン</t>
    </rPh>
    <rPh sb="6" eb="8">
      <t>ドウニュウ</t>
    </rPh>
    <rPh sb="8" eb="10">
      <t>カンキョウ</t>
    </rPh>
    <rPh sb="10" eb="11">
      <t>トウ</t>
    </rPh>
    <phoneticPr fontId="1"/>
  </si>
  <si>
    <t xml:space="preserve">マスターファイル類の詳細項目情報 </t>
    <rPh sb="8" eb="9">
      <t>ルイ</t>
    </rPh>
    <rPh sb="10" eb="12">
      <t>ショウサイ</t>
    </rPh>
    <rPh sb="12" eb="14">
      <t>コウモク</t>
    </rPh>
    <rPh sb="14" eb="16">
      <t>ジョウホウ</t>
    </rPh>
    <phoneticPr fontId="1"/>
  </si>
  <si>
    <t>省力化製品の生産環境。生産工場、在庫等</t>
    <phoneticPr fontId="1"/>
  </si>
  <si>
    <t>書類名</t>
    <rPh sb="0" eb="2">
      <t>ショルイ</t>
    </rPh>
    <rPh sb="2" eb="3">
      <t>メイ</t>
    </rPh>
    <phoneticPr fontId="1"/>
  </si>
  <si>
    <t>提出</t>
    <rPh sb="0" eb="2">
      <t>テイシュツ</t>
    </rPh>
    <phoneticPr fontId="1"/>
  </si>
  <si>
    <t>No.</t>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</si>
  <si>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</si>
  <si>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</si>
  <si>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</si>
  <si>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〇追加で求める場合がある書類</t>
    <rPh sb="1" eb="3">
      <t>ツイカ</t>
    </rPh>
    <rPh sb="4" eb="5">
      <t>モト</t>
    </rPh>
    <rPh sb="7" eb="9">
      <t>バアイ</t>
    </rPh>
    <rPh sb="12" eb="14">
      <t>ショルイ</t>
    </rPh>
    <phoneticPr fontId="1"/>
  </si>
  <si>
    <t>中小企業省力化投資補助事業　製品審査申請　提出書類一覧</t>
    <rPh sb="21" eb="23">
      <t>テイシュツ</t>
    </rPh>
    <rPh sb="23" eb="25">
      <t>ショルイ</t>
    </rPh>
    <rPh sb="25" eb="27">
      <t>イチラン</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</si>
  <si>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</si>
  <si>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当該製品の詳細がわかる資料</t>
    <rPh sb="0" eb="2">
      <t>トウガイ</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</si>
  <si>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</si>
  <si>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</si>
  <si>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</si>
  <si>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１期の決算を迎えた上で提出すること</t>
    <phoneticPr fontId="1"/>
  </si>
  <si>
    <t xml:space="preserve">税務署の発行する法人税の
直近の納税証明書(その１又はその２) </t>
    <phoneticPr fontId="1"/>
  </si>
  <si>
    <t>発行から３か月以内のもの</t>
    <phoneticPr fontId="1"/>
  </si>
  <si>
    <t>履歴事項全部証明書写し</t>
    <rPh sb="0" eb="2">
      <t>リレキ</t>
    </rPh>
    <rPh sb="2" eb="4">
      <t>ジコウ</t>
    </rPh>
    <rPh sb="4" eb="6">
      <t>ゼンブ</t>
    </rPh>
    <rPh sb="6" eb="9">
      <t>ショウメイショ</t>
    </rPh>
    <rPh sb="9" eb="10">
      <t>ウツ</t>
    </rPh>
    <phoneticPr fontId="1"/>
  </si>
  <si>
    <t>◆製造事業者に関連する書類</t>
    <rPh sb="1" eb="3">
      <t>セイゾウ</t>
    </rPh>
    <rPh sb="3" eb="5">
      <t>ジギョウ</t>
    </rPh>
    <rPh sb="5" eb="6">
      <t>シャ</t>
    </rPh>
    <rPh sb="7" eb="9">
      <t>カンレン</t>
    </rPh>
    <rPh sb="11" eb="13">
      <t>ショルイ</t>
    </rPh>
    <phoneticPr fontId="1"/>
  </si>
  <si>
    <t>詳細</t>
    <rPh sb="0" eb="2">
      <t>ショウサイ</t>
    </rPh>
    <phoneticPr fontId="1"/>
  </si>
  <si>
    <t>〇申請時に提出が必要な書類</t>
    <rPh sb="1" eb="3">
      <t>シンセイ</t>
    </rPh>
    <rPh sb="3" eb="4">
      <t>ジ</t>
    </rPh>
    <rPh sb="5" eb="7">
      <t>テイシュツ</t>
    </rPh>
    <rPh sb="8" eb="10">
      <t>ヒツヨウ</t>
    </rPh>
    <rPh sb="11" eb="13">
      <t>ショルイ</t>
    </rPh>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</si>
  <si>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</si>
  <si>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</si>
  <si>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</si>
  <si>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</si>
  <si>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</si>
  <si>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</si>
  <si>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</si>
  <si>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</si>
  <si>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</si>
  <si>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</si>
  <si>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</si>
  <si>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</si>
  <si>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</si>
  <si>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</si>
  <si>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</si>
  <si>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</si>
  <si>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</si>
  <si>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</si>
  <si>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</si>
  <si>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Ver1.3</t>
    <phoneticPr fontId="1"/>
  </si>
  <si>
    <t>・⑤No.9　ファイル名修正</t>
    <rPh sb="11" eb="12">
      <t>メイ</t>
    </rPh>
    <rPh sb="12" eb="14">
      <t>シュウセイ</t>
    </rPh>
    <phoneticPr fontId="1"/>
  </si>
  <si>
    <t>※［③納品実績報告書］シートの「納入先種別」を表示。</t>
    <phoneticPr fontId="1"/>
  </si>
  <si>
    <t>製品名</t>
    <rPh sb="0" eb="3">
      <t>セイヒンメイ</t>
    </rPh>
    <phoneticPr fontId="1"/>
  </si>
  <si>
    <t>納品日</t>
    <rPh sb="0" eb="3">
      <t>ノウヒンビ</t>
    </rPh>
    <phoneticPr fontId="1"/>
  </si>
  <si>
    <t>※法人番号検索サイト</t>
    <phoneticPr fontId="1"/>
  </si>
  <si>
    <t>https://www.houjin-bangou.nta.go.jp/</t>
    <phoneticPr fontId="1"/>
  </si>
  <si>
    <t>保守・サポート体制が分かる資料</t>
    <rPh sb="0" eb="2">
      <t>ホシュ</t>
    </rPh>
    <rPh sb="7" eb="9">
      <t>タイセイ</t>
    </rPh>
    <rPh sb="10" eb="11">
      <t>ワ</t>
    </rPh>
    <rPh sb="13" eb="15">
      <t>シリョウ</t>
    </rPh>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</si>
  <si>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</si>
  <si>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</si>
  <si>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</si>
  <si>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</si>
  <si>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</si>
  <si>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</si>
  <si>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Ver1.5</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</si>
  <si>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</si>
  <si>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単位</t>
    <rPh sb="0" eb="2">
      <t>タンイ</t>
    </rPh>
    <phoneticPr fontId="1"/>
  </si>
  <si>
    <t>省力化機能パラメータ（確認用）</t>
    <rPh sb="0" eb="3">
      <t>ショウリョクカ</t>
    </rPh>
    <rPh sb="3" eb="5">
      <t>キノウ</t>
    </rPh>
    <rPh sb="11" eb="14">
      <t>カクニニョウ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</si>
  <si>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</si>
  <si>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</si>
  <si>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</si>
  <si>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事業者区分</t>
    <rPh sb="0" eb="3">
      <t>ジギョウシャ</t>
    </rPh>
    <rPh sb="3" eb="5">
      <t>クブン</t>
    </rPh>
    <phoneticPr fontId="1"/>
  </si>
  <si>
    <t>MK-</t>
    <phoneticPr fontId="1"/>
  </si>
  <si>
    <t>製品型番（★）</t>
    <rPh sb="0" eb="2">
      <t>セイヒン</t>
    </rPh>
    <rPh sb="2" eb="4">
      <t>カタバン</t>
    </rPh>
    <phoneticPr fontId="1"/>
  </si>
  <si>
    <t>製品の明細(★)</t>
    <rPh sb="0" eb="2">
      <t>セイヒン</t>
    </rPh>
    <rPh sb="3" eb="5">
      <t>メイサイ</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</si>
  <si>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</si>
  <si>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</si>
  <si>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</si>
  <si>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納品先事業者名</t>
    <rPh sb="0" eb="2">
      <t>ノウヒン</t>
    </rPh>
    <rPh sb="2" eb="3">
      <t>サキ</t>
    </rPh>
    <rPh sb="3" eb="6">
      <t>ジギョウシャ</t>
    </rPh>
    <rPh sb="6" eb="7">
      <t>メイ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</si>
  <si>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</si>
  <si>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</si>
  <si>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</si>
  <si>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</si>
  <si>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</si>
  <si>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</si>
  <si>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直近１期分の資料を提出すること</t>
    <rPh sb="0" eb="2">
      <t>チョッキン</t>
    </rPh>
    <rPh sb="3" eb="4">
      <t>キ</t>
    </rPh>
    <rPh sb="4" eb="5">
      <t>ブン</t>
    </rPh>
    <rPh sb="6" eb="8">
      <t>シリョウ</t>
    </rPh>
    <rPh sb="9" eb="11">
      <t>テイシュツ</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</si>
  <si>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</si>
  <si>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総代理店取引契約書などの書類</t>
    <rPh sb="0" eb="4">
      <t>ソウダイリテン</t>
    </rPh>
    <rPh sb="4" eb="6">
      <t>トリヒキ</t>
    </rPh>
    <rPh sb="6" eb="9">
      <t>ケイヤクショ</t>
    </rPh>
    <rPh sb="12" eb="14">
      <t>ショルイ</t>
    </rPh>
    <phoneticPr fontId="1"/>
  </si>
  <si>
    <t>製造事業者番号※
（MK-数字8桁）</t>
    <rPh sb="0" eb="2">
      <t>セイゾウ</t>
    </rPh>
    <rPh sb="2" eb="5">
      <t>ジギョウシャ</t>
    </rPh>
    <rPh sb="5" eb="7">
      <t>バンゴウ</t>
    </rPh>
    <rPh sb="13" eb="15">
      <t>スウジ</t>
    </rPh>
    <rPh sb="16" eb="17">
      <t>ケタ</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</si>
  <si>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</si>
  <si>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最大文字数</t>
    <rPh sb="0" eb="2">
      <t>サイダイ</t>
    </rPh>
    <rPh sb="2" eb="5">
      <t>モジスウ</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</si>
  <si>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</si>
  <si>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</si>
  <si>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対象なし</t>
    <rPh sb="0" eb="2">
      <t>タイショウ</t>
    </rPh>
    <phoneticPr fontId="1"/>
  </si>
  <si>
    <t>円
（税抜）</t>
    <rPh sb="0" eb="1">
      <t>エン</t>
    </rPh>
    <rPh sb="3" eb="5">
      <t>ゼイヌ</t>
    </rPh>
    <phoneticPr fontId="1"/>
  </si>
  <si>
    <t>■納品実績報告書</t>
    <rPh sb="1" eb="3">
      <t>ノウヒン</t>
    </rPh>
    <rPh sb="3" eb="5">
      <t>ジッセキ</t>
    </rPh>
    <rPh sb="5" eb="8">
      <t>ホウコクショ</t>
    </rPh>
    <phoneticPr fontId="1"/>
  </si>
  <si>
    <t>【凡例】</t>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</si>
  <si>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</si>
  <si>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クリーム色箇所に入力してください。</t>
    <rPh sb="4" eb="5">
      <t>イロ</t>
    </rPh>
    <rPh sb="5" eb="7">
      <t>カショ</t>
    </rPh>
    <rPh sb="8" eb="10">
      <t>ニュウリョク</t>
    </rPh>
    <phoneticPr fontId="1"/>
  </si>
  <si>
    <t>自動入力</t>
    <rPh sb="0" eb="4">
      <t>ジドウニュウリョク</t>
    </rPh>
    <phoneticPr fontId="1"/>
  </si>
  <si>
    <t>自動で反映されます。</t>
    <rPh sb="0" eb="2">
      <t>ジドウ</t>
    </rPh>
    <rPh sb="3" eb="5">
      <t>ハンエイ</t>
    </rPh>
    <phoneticPr fontId="1"/>
  </si>
  <si>
    <t>（１）登録申請する製品情報</t>
    <rPh sb="3" eb="5">
      <t>トウロク</t>
    </rPh>
    <rPh sb="5" eb="7">
      <t>シンセイ</t>
    </rPh>
    <rPh sb="9" eb="11">
      <t>セイヒン</t>
    </rPh>
    <rPh sb="11" eb="13">
      <t>ジョウホウ</t>
    </rPh>
    <phoneticPr fontId="1"/>
  </si>
  <si>
    <t>※納入先種別を選択してください。</t>
    <rPh sb="7" eb="9">
      <t>センタク</t>
    </rPh>
    <phoneticPr fontId="1"/>
  </si>
  <si>
    <t>納入先種別</t>
    <rPh sb="0" eb="2">
      <t>ノウニュウ</t>
    </rPh>
    <rPh sb="2" eb="3">
      <t>サキ</t>
    </rPh>
    <rPh sb="3" eb="5">
      <t>シュベツ</t>
    </rPh>
    <phoneticPr fontId="1"/>
  </si>
  <si>
    <t>（２）登録申請をする製品の費目明細</t>
    <rPh sb="3" eb="5">
      <t>トウロク</t>
    </rPh>
    <rPh sb="5" eb="7">
      <t>シンセイ</t>
    </rPh>
    <rPh sb="10" eb="12">
      <t>セイヒン</t>
    </rPh>
    <rPh sb="13" eb="15">
      <t>ヒモク</t>
    </rPh>
    <rPh sb="15" eb="17">
      <t>メイサイ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</si>
  <si>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</si>
  <si>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</si>
  <si>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　　当該製品の納品実績として算入できませんのでご注意ください。</t>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</si>
  <si>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</si>
  <si>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</si>
  <si>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単位：円</t>
    <phoneticPr fontId="1"/>
  </si>
  <si>
    <t>単位：円</t>
    <rPh sb="0" eb="2">
      <t>タンイ</t>
    </rPh>
    <rPh sb="3" eb="4">
      <t>エン</t>
    </rPh>
    <phoneticPr fontId="1"/>
  </si>
  <si>
    <t>区分</t>
    <rPh sb="0" eb="2">
      <t>クブン</t>
    </rPh>
    <phoneticPr fontId="1"/>
  </si>
  <si>
    <t>製品の明細</t>
    <rPh sb="0" eb="2">
      <t>セイヒン</t>
    </rPh>
    <rPh sb="3" eb="5">
      <t>メイサイ</t>
    </rPh>
    <phoneticPr fontId="1"/>
  </si>
  <si>
    <t>数量</t>
    <rPh sb="0" eb="2">
      <t>スウリョウ</t>
    </rPh>
    <phoneticPr fontId="1"/>
  </si>
  <si>
    <t>費目ごとの
平均納品金額単価</t>
    <rPh sb="0" eb="2">
      <t>ヒモク</t>
    </rPh>
    <rPh sb="6" eb="8">
      <t>ヘイキン</t>
    </rPh>
    <rPh sb="8" eb="10">
      <t>ノウヒン</t>
    </rPh>
    <rPh sb="10" eb="12">
      <t>キンガク</t>
    </rPh>
    <rPh sb="12" eb="14">
      <t>タンカ</t>
    </rPh>
    <phoneticPr fontId="1"/>
  </si>
  <si>
    <t>構成全体の
平均納品金額</t>
    <rPh sb="0" eb="2">
      <t>コウセイ</t>
    </rPh>
    <rPh sb="2" eb="4">
      <t>ゼンタイ</t>
    </rPh>
    <rPh sb="6" eb="8">
      <t>ヘイキン</t>
    </rPh>
    <rPh sb="8" eb="10">
      <t>ノウヒン</t>
    </rPh>
    <rPh sb="10" eb="12">
      <t>キンガク</t>
    </rPh>
    <phoneticPr fontId="1"/>
  </si>
  <si>
    <t>製品の明細
入力チェック</t>
    <rPh sb="0" eb="2">
      <t>セイヒン</t>
    </rPh>
    <rPh sb="3" eb="5">
      <t>メイサイ</t>
    </rPh>
    <rPh sb="6" eb="8">
      <t>ニュウリョク</t>
    </rPh>
    <phoneticPr fontId="1"/>
  </si>
  <si>
    <t>納品実績単価（税抜）</t>
    <rPh sb="0" eb="2">
      <t>ノウヒン</t>
    </rPh>
    <rPh sb="2" eb="4">
      <t>ジッセキ</t>
    </rPh>
    <rPh sb="4" eb="6">
      <t>タンカ</t>
    </rPh>
    <rPh sb="7" eb="9">
      <t>ゼイヌキ</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</si>
  <si>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</si>
  <si>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明細数量</t>
    <rPh sb="0" eb="2">
      <t>メイサイ</t>
    </rPh>
    <rPh sb="2" eb="4">
      <t>スウリョウ</t>
    </rPh>
    <phoneticPr fontId="1"/>
  </si>
  <si>
    <t>セット数
考慮</t>
    <rPh sb="3" eb="4">
      <t>スウ</t>
    </rPh>
    <rPh sb="5" eb="7">
      <t>コウリョ</t>
    </rPh>
    <phoneticPr fontId="1"/>
  </si>
  <si>
    <t>数量不足チェック</t>
    <rPh sb="0" eb="2">
      <t>スウリョウ</t>
    </rPh>
    <rPh sb="2" eb="4">
      <t>フソク</t>
    </rPh>
    <phoneticPr fontId="1"/>
  </si>
  <si>
    <t>納品実績総額
入力チェック</t>
    <rPh sb="0" eb="4">
      <t>ノウヒンジッセキ</t>
    </rPh>
    <rPh sb="4" eb="6">
      <t>ソウガク</t>
    </rPh>
    <rPh sb="7" eb="9">
      <t>ニュウリョク</t>
    </rPh>
    <phoneticPr fontId="1"/>
  </si>
  <si>
    <t>A</t>
    <phoneticPr fontId="1"/>
  </si>
  <si>
    <t>B</t>
    <phoneticPr fontId="1"/>
  </si>
  <si>
    <t>本ファイルの①〜④</t>
    <rPh sb="0" eb="1">
      <t>ホン</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</si>
  <si>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</si>
  <si>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Ver3.0</t>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</si>
  <si>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</si>
  <si>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修正管理表
No.1、3、4,6-10</t>
    <rPh sb="0" eb="2">
      <t>シュウセイ</t>
    </rPh>
    <rPh sb="2" eb="5">
      <t>カンリヒョウ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</si>
  <si>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</si>
  <si>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0">
      <t>ザイコ</t>
    </rPh>
    <rPh sb="30" eb="31">
      <t>トウ</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</si>
  <si>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</si>
  <si>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</si>
  <si>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</si>
  <si>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</si>
  <si>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</si>
  <si>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</si>
  <si>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</si>
  <si>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</si>
  <si>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</si>
  <si>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phoneticPr fontId="1"/>
  </si>
  <si>
    <t>適格</t>
    <rPh sb="0" eb="2">
      <t>テキカク</t>
    </rPh>
    <phoneticPr fontId="1"/>
  </si>
  <si>
    <t>(</t>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</si>
  <si>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</si>
  <si>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</si>
  <si>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</si>
  <si>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</si>
  <si>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[回/日]</t>
    <rPh sb="1" eb="2">
      <t>カイ</t>
    </rPh>
    <rPh sb="3" eb="4">
      <t>ヒ</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</si>
  <si>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</si>
  <si>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</si>
  <si>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</si>
  <si>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</si>
  <si>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</si>
  <si>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</si>
  <si>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</si>
  <si>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</si>
  <si>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</si>
  <si>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</si>
  <si>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</si>
  <si>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</si>
  <si>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Ver.5.3</t>
  </si>
  <si>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</si>
  <si>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</si>
  <si>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</si>
  <si>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</si>
  <si>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phoneticPr fontId="1"/>
  </si>
  <si>
    <t>X：製品導入により削減される業務に要していた時間</t>
    <phoneticPr fontId="1"/>
  </si>
  <si>
    <t>Y：製品導入後に発生する業務に要する時間</t>
    <phoneticPr fontId="1"/>
  </si>
  <si>
    <t>解凍機</t>
    <rPh sb="0" eb="2">
      <t>カイトウ</t>
    </rPh>
    <rPh sb="2" eb="3">
      <t>キ</t>
    </rPh>
    <phoneticPr fontId="1"/>
  </si>
  <si>
    <t>日本厨房工業会</t>
    <rPh sb="0" eb="2">
      <t>ニホン</t>
    </rPh>
    <rPh sb="2" eb="4">
      <t>チュウボウ</t>
    </rPh>
    <rPh sb="4" eb="7">
      <t>コウギョウカイ</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</si>
  <si>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</si>
  <si>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</si>
  <si>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</si>
  <si>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</si>
  <si>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</si>
  <si>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</si>
  <si>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c</t>
    <phoneticPr fontId="1"/>
  </si>
  <si>
    <t>1日当たり解凍量</t>
    <rPh sb="1" eb="3">
      <t>ニチア</t>
    </rPh>
    <rPh sb="5" eb="8">
      <t>カイトウリョウ</t>
    </rPh>
    <phoneticPr fontId="1"/>
  </si>
  <si>
    <t>L/日</t>
    <rPh sb="2" eb="3">
      <t>ニチ</t>
    </rPh>
    <phoneticPr fontId="1"/>
  </si>
  <si>
    <t>d</t>
    <phoneticPr fontId="1"/>
  </si>
  <si>
    <t>1日当たり解凍して提供する商品種類</t>
    <rPh sb="9" eb="11">
      <t>テイキョウ</t>
    </rPh>
    <rPh sb="13" eb="15">
      <t>ショウヒン</t>
    </rPh>
    <rPh sb="15" eb="16">
      <t>シュ</t>
    </rPh>
    <rPh sb="16" eb="17">
      <t>ルイ</t>
    </rPh>
    <phoneticPr fontId="1"/>
  </si>
  <si>
    <t>種類/日</t>
    <rPh sb="0" eb="2">
      <t>シュルイ</t>
    </rPh>
    <phoneticPr fontId="1"/>
  </si>
  <si>
    <t>e</t>
    <phoneticPr fontId="1"/>
  </si>
  <si>
    <t>商品1種類当たり解凍量</t>
    <rPh sb="0" eb="2">
      <t>ショウヒン</t>
    </rPh>
    <rPh sb="3" eb="6">
      <t>シュルイア</t>
    </rPh>
    <rPh sb="8" eb="11">
      <t>カイトウリョウ</t>
    </rPh>
    <phoneticPr fontId="1"/>
  </si>
  <si>
    <t>L/種類</t>
    <rPh sb="2" eb="4">
      <t>シュルイ</t>
    </rPh>
    <phoneticPr fontId="1"/>
  </si>
  <si>
    <t>f</t>
    <phoneticPr fontId="1"/>
  </si>
  <si>
    <t>導入前）1日当たり追加解凍回数</t>
    <rPh sb="0" eb="3">
      <t>ドウニュウマエ</t>
    </rPh>
    <rPh sb="5" eb="7">
      <t>ニチア</t>
    </rPh>
    <rPh sb="9" eb="15">
      <t>ツイカカイトウカイスウ</t>
    </rPh>
    <phoneticPr fontId="1"/>
  </si>
  <si>
    <t>回/日</t>
    <rPh sb="0" eb="1">
      <t>カイ</t>
    </rPh>
    <rPh sb="2" eb="3">
      <t>ニチ</t>
    </rPh>
    <phoneticPr fontId="1"/>
  </si>
  <si>
    <t>工業会ヒアリング結果より、販売ピーク時（夕方など）に合わせて1日1〜2回程度実施の設定</t>
    <phoneticPr fontId="1"/>
  </si>
  <si>
    <t>g</t>
    <phoneticPr fontId="1"/>
  </si>
  <si>
    <t>導入後）1日当たり追加解凍の解凍条件の種類</t>
    <rPh sb="0" eb="3">
      <t>ドウニュウゴ</t>
    </rPh>
    <rPh sb="9" eb="13">
      <t>ツイカカイトウ</t>
    </rPh>
    <rPh sb="14" eb="18">
      <t>カイトウジョウケン</t>
    </rPh>
    <rPh sb="19" eb="21">
      <t>シュルイ</t>
    </rPh>
    <phoneticPr fontId="1"/>
  </si>
  <si>
    <t>売れ行きの良い商品（切り身、冊 各　商品１種類）について、解凍条件2種類を対応の設定</t>
    <rPh sb="0" eb="1">
      <t>ウ</t>
    </rPh>
    <rPh sb="2" eb="3">
      <t>ユ</t>
    </rPh>
    <rPh sb="5" eb="6">
      <t>ヨ</t>
    </rPh>
    <rPh sb="10" eb="11">
      <t>キ</t>
    </rPh>
    <rPh sb="12" eb="13">
      <t>ミ</t>
    </rPh>
    <rPh sb="14" eb="15">
      <t>サク</t>
    </rPh>
    <rPh sb="16" eb="17">
      <t>カク</t>
    </rPh>
    <rPh sb="18" eb="20">
      <t>ショウヒン</t>
    </rPh>
    <rPh sb="21" eb="23">
      <t>シュルイ</t>
    </rPh>
    <rPh sb="29" eb="33">
      <t>カイトウジョウケン</t>
    </rPh>
    <rPh sb="34" eb="36">
      <t>シュルイ</t>
    </rPh>
    <rPh sb="37" eb="39">
      <t>タイオウ</t>
    </rPh>
    <rPh sb="40" eb="42">
      <t>セッテイ</t>
    </rPh>
    <phoneticPr fontId="1"/>
  </si>
  <si>
    <t>h</t>
    <phoneticPr fontId="1"/>
  </si>
  <si>
    <t>追加解凍の解凍条件1種類当たり追加解凍量</t>
    <rPh sb="0" eb="4">
      <t>ツイカカイトウ</t>
    </rPh>
    <rPh sb="5" eb="9">
      <t>カイトウジョウケン</t>
    </rPh>
    <rPh sb="10" eb="12">
      <t>シュルイ</t>
    </rPh>
    <rPh sb="15" eb="17">
      <t>ツイカ</t>
    </rPh>
    <rPh sb="17" eb="19">
      <t>カイトウ</t>
    </rPh>
    <rPh sb="19" eb="20">
      <t>リョウ</t>
    </rPh>
    <phoneticPr fontId="1"/>
  </si>
  <si>
    <t>『商品1種類当たり解凍量』の半分の量を追加解凍する設定
（刺身用の冊が200g程度のため、概ね５パック程度追加）</t>
    <rPh sb="1" eb="3">
      <t>ショウヒン</t>
    </rPh>
    <rPh sb="14" eb="16">
      <t>ハンブン</t>
    </rPh>
    <rPh sb="17" eb="18">
      <t>リョウ</t>
    </rPh>
    <rPh sb="19" eb="23">
      <t>ツイカカイトウ</t>
    </rPh>
    <rPh sb="25" eb="27">
      <t>セッテイ</t>
    </rPh>
    <rPh sb="29" eb="32">
      <t>サシミヨウ</t>
    </rPh>
    <rPh sb="33" eb="34">
      <t>サク</t>
    </rPh>
    <rPh sb="39" eb="41">
      <t>テイド</t>
    </rPh>
    <rPh sb="45" eb="46">
      <t>オオム</t>
    </rPh>
    <rPh sb="51" eb="53">
      <t>テイド</t>
    </rPh>
    <rPh sb="53" eb="55">
      <t>ツイカ</t>
    </rPh>
    <phoneticPr fontId="1"/>
  </si>
  <si>
    <t>i</t>
    <phoneticPr fontId="1"/>
  </si>
  <si>
    <t>導入後）追加解凍における解凍条件入力回数</t>
    <rPh sb="0" eb="3">
      <t>ドウニュウゴ</t>
    </rPh>
    <rPh sb="4" eb="8">
      <t>ツイカカイトウ</t>
    </rPh>
    <rPh sb="12" eb="16">
      <t>カイトウジョウケン</t>
    </rPh>
    <rPh sb="16" eb="20">
      <t>ニュウリョクカイスウ</t>
    </rPh>
    <phoneticPr fontId="1"/>
  </si>
  <si>
    <t>j</t>
    <phoneticPr fontId="1"/>
  </si>
  <si>
    <t>想定導入機器台数</t>
    <rPh sb="0" eb="2">
      <t>ソウテイ</t>
    </rPh>
    <rPh sb="2" eb="4">
      <t>ドウニュウ</t>
    </rPh>
    <phoneticPr fontId="1"/>
  </si>
  <si>
    <t>台</t>
  </si>
  <si>
    <t>1日当たり解凍量が対応できる数量導入する設定</t>
    <rPh sb="9" eb="11">
      <t>タイオウ</t>
    </rPh>
    <rPh sb="14" eb="16">
      <t>スウリョウ</t>
    </rPh>
    <rPh sb="16" eb="18">
      <t>ドウニュウ</t>
    </rPh>
    <rPh sb="20" eb="22">
      <t>セッテイ</t>
    </rPh>
    <phoneticPr fontId="1"/>
  </si>
  <si>
    <t>解凍状態確認</t>
    <rPh sb="0" eb="2">
      <t>カイトウ</t>
    </rPh>
    <rPh sb="2" eb="4">
      <t>ジョウタイ</t>
    </rPh>
    <rPh sb="4" eb="6">
      <t>カクニン</t>
    </rPh>
    <phoneticPr fontId="1"/>
  </si>
  <si>
    <t>流水解凍準備</t>
    <rPh sb="0" eb="4">
      <t>リュウスイカイトウ</t>
    </rPh>
    <rPh sb="4" eb="6">
      <t>ジュンビ</t>
    </rPh>
    <phoneticPr fontId="1"/>
  </si>
  <si>
    <t>解凍状態確認</t>
    <rPh sb="0" eb="6">
      <t>カイトウジョウタイカクニン</t>
    </rPh>
    <phoneticPr fontId="1"/>
  </si>
  <si>
    <t>器具洗浄</t>
    <rPh sb="0" eb="4">
      <t>キグセンジョウ</t>
    </rPh>
    <phoneticPr fontId="1"/>
  </si>
  <si>
    <t>解凍設定</t>
    <rPh sb="0" eb="2">
      <t>カイトウ</t>
    </rPh>
    <rPh sb="2" eb="4">
      <t>セッテイ</t>
    </rPh>
    <phoneticPr fontId="1"/>
  </si>
  <si>
    <t>1室当たり最大解凍量</t>
    <rPh sb="1" eb="2">
      <t>シツ</t>
    </rPh>
    <rPh sb="2" eb="3">
      <t>ア</t>
    </rPh>
    <rPh sb="5" eb="7">
      <t>サイダイ</t>
    </rPh>
    <rPh sb="7" eb="10">
      <t>カイトウリョウ</t>
    </rPh>
    <phoneticPr fontId="1"/>
  </si>
  <si>
    <t>部屋数</t>
    <rPh sb="0" eb="3">
      <t>ヘヤスウ</t>
    </rPh>
    <phoneticPr fontId="1"/>
  </si>
  <si>
    <t>製品当たり容積</t>
    <rPh sb="0" eb="2">
      <t>セイヒン</t>
    </rPh>
    <rPh sb="2" eb="3">
      <t>ア</t>
    </rPh>
    <rPh sb="5" eb="7">
      <t>ヨウセキ</t>
    </rPh>
    <phoneticPr fontId="1"/>
  </si>
  <si>
    <t>[室]</t>
    <rPh sb="1" eb="2">
      <t>シツ</t>
    </rPh>
    <phoneticPr fontId="1"/>
  </si>
  <si>
    <t>[L]</t>
    <phoneticPr fontId="1"/>
  </si>
  <si>
    <t>解凍設定（追加解凍）</t>
  </si>
  <si>
    <t>庫内外ふき取り</t>
  </si>
  <si>
    <t>[分/回]</t>
  </si>
  <si>
    <t>[分/日・台]</t>
    <phoneticPr fontId="1"/>
  </si>
  <si>
    <t>[台]</t>
    <rPh sb="1" eb="2">
      <t>ダイ</t>
    </rPh>
    <phoneticPr fontId="1"/>
  </si>
  <si>
    <t>令和3年経済センサスより</t>
    <phoneticPr fontId="1"/>
  </si>
  <si>
    <t>工業会ヒアリング結果より、解凍商品を使用する小型鮮魚店で設定</t>
    <rPh sb="0" eb="3">
      <t>コウギョウカイ</t>
    </rPh>
    <rPh sb="8" eb="10">
      <t>ケッカ</t>
    </rPh>
    <rPh sb="13" eb="15">
      <t>カイトウ</t>
    </rPh>
    <rPh sb="15" eb="17">
      <t>ショウヒン</t>
    </rPh>
    <rPh sb="18" eb="20">
      <t>シヨウ</t>
    </rPh>
    <rPh sb="22" eb="24">
      <t>コガタ</t>
    </rPh>
    <phoneticPr fontId="1"/>
  </si>
  <si>
    <t>デスクトップ調査結果より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</si>
</sst>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Red]\(0.00\)"/>
    <numFmt numFmtId="177" formatCode="0_);[Red]\(0\)"/>
    <numFmt numFmtId="178" formatCode="0.0_);[Red]\(0.0\)"/>
    <numFmt numFmtId="179" formatCode="#,##0_);[Red]\(#,##0\)"/>
    <numFmt numFmtId="180" formatCode="#,##0.00_);[Red]\(#,##0.00\)"/>
  </numFmts>
  <fonts count="47"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b/>
      <sz val="20"/>
      <color theme="1"/>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11"/>
      <color rgb="FFFFFF00"/>
      <name val="ＭＳ Ｐゴシック"/>
      <family val="2"/>
      <charset val="128"/>
      <scheme val="minor"/>
    </font>
    <font>
      <sz val="10"/>
      <color theme="1"/>
      <name val="ＭＳ ゴシック"/>
      <family val="3"/>
      <charset val="128"/>
    </font>
    <font>
      <sz val="10"/>
      <color rgb="FFFFFF00"/>
      <name val="ＭＳ ゴシック"/>
      <family val="3"/>
      <charset val="128"/>
    </font>
    <font>
      <b/>
      <sz val="14"/>
      <color theme="1"/>
      <name val="ＭＳ ゴシック"/>
      <family val="3"/>
      <charset val="128"/>
    </font>
    <font>
      <sz val="10"/>
      <name val="ＭＳ ゴシック"/>
      <family val="3"/>
      <charset val="128"/>
    </font>
    <font>
      <sz val="8"/>
      <name val="ＭＳ ゴシック"/>
      <family val="3"/>
      <charset val="128"/>
    </font>
    <font>
      <sz val="14"/>
      <color theme="1"/>
      <name val="ＭＳ ゴシック"/>
      <family val="3"/>
      <charset val="128"/>
    </font>
    <font>
      <sz val="10"/>
      <color rgb="FFFF0000"/>
      <name val="ＭＳ ゴシック"/>
      <family val="3"/>
      <charset val="128"/>
    </font>
    <font>
      <b/>
      <sz val="10"/>
      <name val="ＭＳ ゴシック"/>
      <family val="3"/>
      <charset val="128"/>
    </font>
    <font>
      <sz val="6"/>
      <name val="ＭＳ ゴシック"/>
      <family val="3"/>
      <charset val="128"/>
    </font>
    <font>
      <sz val="6"/>
      <color theme="1"/>
      <name val="ＭＳ ゴシック"/>
      <family val="3"/>
      <charset val="128"/>
    </font>
    <font>
      <b/>
      <sz val="9"/>
      <color rgb="FFFF0000"/>
      <name val="ＭＳ ゴシック"/>
      <family val="3"/>
      <charset val="128"/>
    </font>
    <font>
      <sz val="10"/>
      <color theme="0" tint="-0.499984740745262"/>
      <name val="ＭＳ ゴシック"/>
      <family val="3"/>
      <charset val="128"/>
    </font>
    <font>
      <sz val="9"/>
      <color theme="1"/>
      <name val="ＭＳ ゴシック"/>
      <family val="3"/>
      <charset val="128"/>
    </font>
    <font>
      <b/>
      <sz val="11"/>
      <color rgb="FFFF0000"/>
      <name val="ＭＳ Ｐゴシック"/>
      <family val="3"/>
      <charset val="128"/>
      <scheme val="minor"/>
    </font>
    <font>
      <b/>
      <sz val="10"/>
      <color theme="0"/>
      <name val="ＭＳ ゴシック"/>
      <family val="3"/>
      <charset val="128"/>
    </font>
    <font>
      <sz val="11"/>
      <color theme="1"/>
      <name val="ＭＳ Ｐゴシック"/>
      <family val="3"/>
      <charset val="128"/>
      <scheme val="minor"/>
    </font>
    <font>
      <u/>
      <sz val="11"/>
      <color theme="10"/>
      <name val="ＭＳ Ｐゴシック"/>
      <family val="2"/>
      <charset val="128"/>
      <scheme val="minor"/>
    </font>
    <font>
      <sz val="9"/>
      <name val="ＭＳ ゴシック"/>
      <family val="3"/>
      <charset val="128"/>
    </font>
    <font>
      <b/>
      <sz val="14"/>
      <color theme="1"/>
      <name val="ＭＳ Ｐゴシック"/>
      <family val="3"/>
      <charset val="128"/>
      <scheme val="minor"/>
    </font>
    <font>
      <sz val="8"/>
      <color theme="1"/>
      <name val="ＭＳ Ｐゴシック"/>
      <family val="2"/>
      <charset val="128"/>
      <scheme val="minor"/>
    </font>
    <font>
      <b/>
      <u/>
      <sz val="10"/>
      <color theme="1"/>
      <name val="ＭＳ ゴシック"/>
      <family val="3"/>
      <charset val="128"/>
    </font>
    <font>
      <b/>
      <sz val="16"/>
      <color theme="1"/>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11"/>
      <color theme="1"/>
      <name val="ＭＳ ゴシック"/>
      <family val="3"/>
      <charset val="128"/>
    </font>
    <font>
      <sz val="11"/>
      <color rgb="FFFF0000"/>
      <name val="ＭＳ ゴシック"/>
      <family val="3"/>
      <charset val="128"/>
    </font>
    <font>
      <sz val="11"/>
      <color theme="1"/>
      <name val="ＭＳ Ｐゴシック"/>
      <family val="3"/>
      <charset val="128"/>
    </font>
    <font>
      <sz val="9"/>
      <color theme="1"/>
      <name val="ＭＳ Ｐゴシック"/>
      <family val="3"/>
      <charset val="128"/>
    </font>
    <font>
      <sz val="11"/>
      <color theme="1"/>
      <name val="Meiryo UI"/>
      <family val="3"/>
    </font>
    <font>
      <sz val="11"/>
      <color theme="1"/>
      <name val="Meiryo UI"/>
      <family val="3"/>
      <charset val="128"/>
    </font>
    <font>
      <sz val="11"/>
      <name val="Meiryo UI"/>
      <family val="3"/>
    </font>
    <font>
      <sz val="11"/>
      <name val="Meiryo UI"/>
      <family val="3"/>
      <charset val="128"/>
    </font>
    <font>
      <sz val="11"/>
      <color rgb="FFFF0000"/>
      <name val="Meiryo UI"/>
      <family val="3"/>
      <charset val="128"/>
    </font>
  </fonts>
  <fills count="17">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EDEDED"/>
        <bgColor indexed="64"/>
      </patternFill>
    </fill>
    <fill>
      <patternFill patternType="solid">
        <fgColor rgb="FFFCE4D6"/>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hair">
        <color indexed="64"/>
      </bottom>
      <diagonal/>
    </border>
  </borders>
  <cellStyleXfs count="5">
    <xf numFmtId="0" fontId="0" fillId="0" borderId="0">
      <alignment vertical="center"/>
    </xf>
    <xf numFmtId="38" fontId="1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cellStyleXfs>
  <cellXfs count="496">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6" fillId="0" borderId="0" xfId="0" applyFont="1">
      <alignment vertical="center"/>
    </xf>
    <xf numFmtId="176" fontId="0" fillId="0" borderId="0" xfId="0" applyNumberFormat="1" applyAlignment="1">
      <alignment horizontal="center" vertical="center"/>
    </xf>
    <xf numFmtId="0" fontId="2" fillId="0" borderId="0" xfId="0" applyFont="1">
      <alignmen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7" fillId="0" borderId="4" xfId="0" applyFont="1" applyBorder="1">
      <alignment vertical="center"/>
    </xf>
    <xf numFmtId="0" fontId="3" fillId="0" borderId="0" xfId="0" applyFont="1">
      <alignment vertical="center"/>
    </xf>
    <xf numFmtId="0" fontId="8" fillId="0" borderId="0" xfId="0" applyFont="1">
      <alignment vertical="center"/>
    </xf>
    <xf numFmtId="0" fontId="0" fillId="0" borderId="3" xfId="0" applyBorder="1" applyAlignment="1">
      <alignment horizontal="left" vertical="center"/>
    </xf>
    <xf numFmtId="0" fontId="7" fillId="0" borderId="0" xfId="0" applyFont="1">
      <alignment vertical="center"/>
    </xf>
    <xf numFmtId="0" fontId="0" fillId="0" borderId="0" xfId="0" applyProtection="1">
      <alignment vertical="center"/>
      <protection locked="0"/>
    </xf>
    <xf numFmtId="0" fontId="0" fillId="0" borderId="11" xfId="0" applyBorder="1" applyProtection="1">
      <alignment vertical="center"/>
      <protection locked="0"/>
    </xf>
    <xf numFmtId="0" fontId="0" fillId="0" borderId="4" xfId="0" applyBorder="1" applyAlignment="1" applyProtection="1">
      <alignment horizontal="center" vertical="center"/>
      <protection locked="0"/>
    </xf>
    <xf numFmtId="178" fontId="0" fillId="0" borderId="4" xfId="0" applyNumberFormat="1" applyBorder="1" applyAlignment="1" applyProtection="1">
      <alignment horizontal="center" vertical="center"/>
      <protection locked="0"/>
    </xf>
    <xf numFmtId="0" fontId="0" fillId="0" borderId="4" xfId="0" applyBorder="1" applyProtection="1">
      <alignment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0" fontId="0" fillId="0" borderId="0" xfId="0" applyAlignment="1" applyProtection="1">
      <alignment horizontal="center" vertical="center"/>
      <protection locked="0"/>
    </xf>
    <xf numFmtId="178" fontId="0" fillId="0" borderId="0" xfId="0" applyNumberFormat="1" applyAlignment="1" applyProtection="1">
      <alignment horizontal="center" vertical="center"/>
      <protection locked="0"/>
    </xf>
    <xf numFmtId="0" fontId="0" fillId="0" borderId="8" xfId="0" applyBorder="1" applyProtection="1">
      <alignment vertical="center"/>
      <protection locked="0"/>
    </xf>
    <xf numFmtId="0" fontId="0" fillId="0" borderId="7" xfId="0" applyBorder="1" applyProtection="1">
      <alignment vertical="center"/>
      <protection locked="0"/>
    </xf>
    <xf numFmtId="0" fontId="0" fillId="0" borderId="6" xfId="0" applyBorder="1" applyAlignment="1" applyProtection="1">
      <alignment horizontal="center" vertical="center"/>
      <protection locked="0"/>
    </xf>
    <xf numFmtId="0" fontId="0" fillId="0" borderId="6" xfId="0" applyBorder="1" applyProtection="1">
      <alignment vertical="center"/>
      <protection locked="0"/>
    </xf>
    <xf numFmtId="0" fontId="5" fillId="0" borderId="6" xfId="0" applyFont="1" applyBorder="1" applyProtection="1">
      <alignment vertical="center"/>
      <protection locked="0"/>
    </xf>
    <xf numFmtId="0" fontId="0" fillId="0" borderId="5" xfId="0" applyBorder="1" applyProtection="1">
      <alignment vertical="center"/>
      <protection locked="0"/>
    </xf>
    <xf numFmtId="0" fontId="0" fillId="5" borderId="2" xfId="0" applyFill="1" applyBorder="1">
      <alignment vertical="center"/>
    </xf>
    <xf numFmtId="0" fontId="0" fillId="5" borderId="1" xfId="0" applyFill="1" applyBorder="1">
      <alignment vertical="center"/>
    </xf>
    <xf numFmtId="0" fontId="13" fillId="0" borderId="0" xfId="0" applyFont="1">
      <alignment vertical="center"/>
    </xf>
    <xf numFmtId="0" fontId="14" fillId="0" borderId="0" xfId="0" applyFont="1">
      <alignment vertical="center"/>
    </xf>
    <xf numFmtId="0" fontId="14" fillId="6" borderId="0" xfId="0" applyFont="1" applyFill="1">
      <alignment vertical="center"/>
    </xf>
    <xf numFmtId="0" fontId="14" fillId="0" borderId="0" xfId="0" applyFont="1" applyProtection="1">
      <alignment vertical="center"/>
      <protection locked="0"/>
    </xf>
    <xf numFmtId="0" fontId="15" fillId="0" borderId="0" xfId="0" applyFont="1" applyAlignment="1">
      <alignment horizontal="left" vertical="center"/>
    </xf>
    <xf numFmtId="0" fontId="14" fillId="6" borderId="0" xfId="0" applyFont="1" applyFill="1" applyAlignment="1">
      <alignment vertical="center" wrapText="1"/>
    </xf>
    <xf numFmtId="0" fontId="20" fillId="0" borderId="0" xfId="0" applyFont="1">
      <alignment vertical="center"/>
    </xf>
    <xf numFmtId="0" fontId="15" fillId="0" borderId="0" xfId="0" applyFont="1">
      <alignment vertical="center"/>
    </xf>
    <xf numFmtId="0" fontId="25" fillId="0" borderId="0" xfId="0" applyFont="1" applyAlignment="1">
      <alignment horizontal="left" vertical="center"/>
    </xf>
    <xf numFmtId="0" fontId="15" fillId="6" borderId="0" xfId="0" applyFont="1" applyFill="1">
      <alignment vertical="center"/>
    </xf>
    <xf numFmtId="0" fontId="14" fillId="6" borderId="0" xfId="0" applyFont="1" applyFill="1" applyProtection="1">
      <alignment vertical="center"/>
      <protection locked="0"/>
    </xf>
    <xf numFmtId="0" fontId="29" fillId="0" borderId="0" xfId="0" applyFont="1" applyAlignment="1">
      <alignment horizontal="left" vertical="center"/>
    </xf>
    <xf numFmtId="0" fontId="0" fillId="5" borderId="1" xfId="0" applyFill="1" applyBorder="1" applyProtection="1">
      <alignment vertical="center"/>
      <protection locked="0"/>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vertical="center" shrinkToFit="1"/>
      <protection locked="0"/>
    </xf>
    <xf numFmtId="0" fontId="0" fillId="5" borderId="3" xfId="0" applyFill="1" applyBorder="1" applyProtection="1">
      <alignment vertical="center"/>
      <protection locked="0"/>
    </xf>
    <xf numFmtId="49" fontId="0" fillId="2" borderId="1" xfId="0" quotePrefix="1" applyNumberFormat="1" applyFill="1" applyBorder="1" applyProtection="1">
      <alignment vertical="center"/>
      <protection locked="0"/>
    </xf>
    <xf numFmtId="0" fontId="0" fillId="5" borderId="47" xfId="0" applyFill="1" applyBorder="1" applyProtection="1">
      <alignment vertical="center"/>
      <protection locked="0"/>
    </xf>
    <xf numFmtId="0" fontId="0" fillId="5" borderId="48" xfId="0" applyFill="1" applyBorder="1" applyProtection="1">
      <alignment vertical="center"/>
      <protection locked="0"/>
    </xf>
    <xf numFmtId="0" fontId="0" fillId="5" borderId="48" xfId="0" applyFill="1" applyBorder="1" applyAlignment="1" applyProtection="1">
      <alignment horizontal="center" vertical="center"/>
      <protection locked="0"/>
    </xf>
    <xf numFmtId="0" fontId="18" fillId="6" borderId="0" xfId="0" applyFont="1" applyFill="1" applyProtection="1">
      <alignment vertical="center"/>
      <protection locked="0"/>
    </xf>
    <xf numFmtId="0" fontId="15" fillId="6" borderId="0" xfId="0" applyFont="1" applyFill="1" applyAlignment="1">
      <alignment horizontal="left" vertical="center"/>
    </xf>
    <xf numFmtId="0" fontId="31" fillId="6" borderId="0" xfId="0" applyFont="1" applyFill="1" applyProtection="1">
      <alignment vertical="center"/>
      <protection locked="0"/>
    </xf>
    <xf numFmtId="0" fontId="30" fillId="6" borderId="0" xfId="2" applyFill="1" applyAlignment="1" applyProtection="1">
      <alignment vertical="center"/>
      <protection locked="0"/>
    </xf>
    <xf numFmtId="0" fontId="33"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4" fillId="6" borderId="0" xfId="0" applyFont="1" applyFill="1" applyAlignment="1">
      <alignment horizontal="left" vertical="center" shrinkToFit="1"/>
    </xf>
    <xf numFmtId="0" fontId="14" fillId="6" borderId="0" xfId="0" applyFont="1" applyFill="1" applyAlignment="1">
      <alignment horizontal="right" vertical="center"/>
    </xf>
    <xf numFmtId="0" fontId="17" fillId="6" borderId="0" xfId="0" applyFont="1" applyFill="1" applyAlignment="1">
      <alignment horizontal="left" vertical="center"/>
    </xf>
    <xf numFmtId="0" fontId="22" fillId="6" borderId="0" xfId="0" applyFont="1" applyFill="1" applyAlignment="1">
      <alignment horizontal="left" vertical="center"/>
    </xf>
    <xf numFmtId="0" fontId="22" fillId="6" borderId="0" xfId="0" applyFont="1" applyFill="1" applyAlignment="1">
      <alignment horizontal="left" vertical="center" wrapText="1"/>
    </xf>
    <xf numFmtId="0" fontId="14" fillId="6" borderId="0" xfId="0" applyFont="1" applyFill="1" applyAlignment="1">
      <alignment horizontal="left" vertical="center" wrapText="1"/>
    </xf>
    <xf numFmtId="0" fontId="14" fillId="6" borderId="6" xfId="0" applyFont="1" applyFill="1" applyBorder="1" applyAlignment="1">
      <alignment horizontal="center" vertical="center"/>
    </xf>
    <xf numFmtId="0" fontId="14" fillId="6" borderId="0" xfId="0" applyFont="1" applyFill="1" applyAlignment="1">
      <alignment horizontal="center" vertical="center"/>
    </xf>
    <xf numFmtId="0" fontId="14" fillId="6" borderId="4" xfId="0" applyFont="1" applyFill="1" applyBorder="1" applyAlignment="1">
      <alignment horizontal="center" vertical="center"/>
    </xf>
    <xf numFmtId="0" fontId="0" fillId="5" borderId="51" xfId="0" applyFill="1" applyBorder="1" applyAlignment="1" applyProtection="1">
      <alignment horizontal="center" vertical="center"/>
      <protection locked="0"/>
    </xf>
    <xf numFmtId="0" fontId="0" fillId="5" borderId="52" xfId="0" applyFill="1" applyBorder="1" applyAlignment="1" applyProtection="1">
      <alignment horizontal="center" vertical="center"/>
      <protection locked="0"/>
    </xf>
    <xf numFmtId="0" fontId="22" fillId="6" borderId="0" xfId="0" applyFont="1" applyFill="1" applyAlignment="1">
      <alignment vertical="center" wrapText="1"/>
    </xf>
    <xf numFmtId="0" fontId="25" fillId="0" borderId="0" xfId="0" applyFont="1">
      <alignment vertical="center"/>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26" fillId="0" borderId="0" xfId="0" applyFont="1">
      <alignment vertical="center"/>
    </xf>
    <xf numFmtId="0" fontId="20" fillId="0" borderId="0" xfId="0" applyFont="1" applyAlignment="1">
      <alignment horizontal="left" vertical="center"/>
    </xf>
    <xf numFmtId="0" fontId="4" fillId="0" borderId="0" xfId="0" applyFont="1" applyProtection="1">
      <alignment vertical="center"/>
      <protection locked="0"/>
    </xf>
    <xf numFmtId="0" fontId="0" fillId="0" borderId="0" xfId="0" applyAlignment="1">
      <alignment horizontal="right" vertical="center"/>
    </xf>
    <xf numFmtId="0" fontId="5" fillId="0" borderId="0" xfId="0" applyFont="1">
      <alignment vertical="center"/>
    </xf>
    <xf numFmtId="0" fontId="0" fillId="0" borderId="1" xfId="0" applyBorder="1">
      <alignment vertical="center"/>
    </xf>
    <xf numFmtId="0" fontId="35" fillId="13" borderId="0" xfId="0" applyFont="1" applyFill="1">
      <alignment vertical="center"/>
    </xf>
    <xf numFmtId="0" fontId="0" fillId="13" borderId="0" xfId="0" applyFill="1">
      <alignment vertical="center"/>
    </xf>
    <xf numFmtId="0" fontId="0" fillId="13" borderId="9" xfId="0" applyFill="1" applyBorder="1">
      <alignment vertical="center"/>
    </xf>
    <xf numFmtId="0" fontId="0" fillId="13" borderId="4" xfId="0" applyFill="1" applyBorder="1">
      <alignment vertical="center"/>
    </xf>
    <xf numFmtId="0" fontId="0" fillId="13" borderId="11" xfId="0" applyFill="1" applyBorder="1">
      <alignment vertical="center"/>
    </xf>
    <xf numFmtId="0" fontId="29" fillId="2" borderId="65" xfId="0" applyFont="1" applyFill="1" applyBorder="1" applyAlignment="1" applyProtection="1">
      <alignment horizontal="left" vertical="center"/>
      <protection locked="0"/>
    </xf>
    <xf numFmtId="0" fontId="11" fillId="13" borderId="0" xfId="0" applyFont="1" applyFill="1">
      <alignment vertical="center"/>
    </xf>
    <xf numFmtId="0" fontId="11" fillId="13" borderId="4" xfId="0" applyFont="1" applyFill="1" applyBorder="1">
      <alignment vertical="center"/>
    </xf>
    <xf numFmtId="0" fontId="11" fillId="13" borderId="11" xfId="0" applyFont="1" applyFill="1" applyBorder="1">
      <alignment vertical="center"/>
    </xf>
    <xf numFmtId="0" fontId="11" fillId="13" borderId="4" xfId="0" applyFont="1" applyFill="1" applyBorder="1" applyAlignment="1">
      <alignment horizontal="left" vertical="center"/>
    </xf>
    <xf numFmtId="0" fontId="11" fillId="13" borderId="4" xfId="0" applyFont="1" applyFill="1" applyBorder="1" applyAlignment="1">
      <alignment horizontal="left" vertical="center" wrapText="1"/>
    </xf>
    <xf numFmtId="0" fontId="11" fillId="13" borderId="11" xfId="0" applyFont="1" applyFill="1" applyBorder="1" applyAlignment="1">
      <alignment horizontal="left" vertical="center" wrapText="1"/>
    </xf>
    <xf numFmtId="0" fontId="0" fillId="5" borderId="0" xfId="0" applyFill="1">
      <alignment vertical="center"/>
    </xf>
    <xf numFmtId="0" fontId="4" fillId="5" borderId="0" xfId="0" applyFont="1" applyFill="1" applyAlignment="1">
      <alignment horizontal="right" vertical="center"/>
    </xf>
    <xf numFmtId="38" fontId="32" fillId="5" borderId="65" xfId="0" applyNumberFormat="1" applyFont="1" applyFill="1" applyBorder="1">
      <alignment vertical="center"/>
    </xf>
    <xf numFmtId="38" fontId="37" fillId="0" borderId="0" xfId="0" applyNumberFormat="1" applyFont="1">
      <alignment vertical="center"/>
    </xf>
    <xf numFmtId="0" fontId="27" fillId="0" borderId="4" xfId="0" applyFont="1" applyBorder="1">
      <alignment vertical="center"/>
    </xf>
    <xf numFmtId="0" fontId="0" fillId="14" borderId="1" xfId="0" applyFill="1" applyBorder="1" applyAlignment="1">
      <alignment horizontal="center" vertical="center"/>
    </xf>
    <xf numFmtId="0" fontId="0" fillId="14" borderId="1" xfId="0" applyFill="1" applyBorder="1">
      <alignment vertical="center"/>
    </xf>
    <xf numFmtId="0" fontId="4" fillId="14" borderId="1" xfId="0" applyFont="1" applyFill="1" applyBorder="1" applyAlignment="1">
      <alignment vertical="center" wrapText="1"/>
    </xf>
    <xf numFmtId="0" fontId="0" fillId="5" borderId="0" xfId="0" applyFill="1" applyAlignment="1">
      <alignment vertical="center" wrapText="1"/>
    </xf>
    <xf numFmtId="0" fontId="0" fillId="0" borderId="0" xfId="0" applyAlignment="1">
      <alignment vertical="center" wrapText="1"/>
    </xf>
    <xf numFmtId="0" fontId="10" fillId="11" borderId="1" xfId="4" applyBorder="1">
      <alignment vertical="center"/>
    </xf>
    <xf numFmtId="0" fontId="10" fillId="11" borderId="1" xfId="4" applyBorder="1" applyAlignment="1">
      <alignment horizontal="center" vertical="center"/>
    </xf>
    <xf numFmtId="0" fontId="11" fillId="11" borderId="1" xfId="4" applyFont="1" applyBorder="1" applyAlignment="1">
      <alignment horizontal="center" vertical="center"/>
    </xf>
    <xf numFmtId="0" fontId="10" fillId="11" borderId="1" xfId="4" applyBorder="1" applyAlignment="1">
      <alignment horizontal="center" vertical="center" wrapText="1"/>
    </xf>
    <xf numFmtId="0" fontId="10" fillId="5" borderId="66" xfId="4" applyFill="1" applyBorder="1" applyAlignment="1">
      <alignment horizontal="center" vertical="center"/>
    </xf>
    <xf numFmtId="0" fontId="10" fillId="5" borderId="0" xfId="4" applyFill="1" applyBorder="1" applyAlignment="1">
      <alignment horizontal="center" vertical="center" wrapText="1"/>
    </xf>
    <xf numFmtId="0" fontId="38" fillId="0" borderId="1" xfId="0" applyFont="1" applyBorder="1" applyAlignment="1">
      <alignment horizontal="center" vertical="center"/>
    </xf>
    <xf numFmtId="0" fontId="26" fillId="2" borderId="1" xfId="0" applyFont="1" applyFill="1" applyBorder="1" applyProtection="1">
      <alignment vertical="center"/>
      <protection locked="0"/>
    </xf>
    <xf numFmtId="38" fontId="39" fillId="9" borderId="0" xfId="1" applyFont="1" applyFill="1" applyBorder="1">
      <alignment vertical="center"/>
    </xf>
    <xf numFmtId="0" fontId="38" fillId="0" borderId="0" xfId="0" applyFont="1">
      <alignment vertical="center"/>
    </xf>
    <xf numFmtId="0" fontId="38" fillId="0" borderId="14" xfId="0" applyFont="1" applyBorder="1">
      <alignment vertical="center"/>
    </xf>
    <xf numFmtId="0" fontId="38" fillId="2" borderId="14" xfId="0" applyFont="1" applyFill="1" applyBorder="1" applyProtection="1">
      <alignment vertical="center"/>
      <protection locked="0"/>
    </xf>
    <xf numFmtId="0" fontId="38" fillId="12" borderId="14" xfId="0" applyFont="1" applyFill="1" applyBorder="1" applyAlignment="1">
      <alignment horizontal="center" vertical="center"/>
    </xf>
    <xf numFmtId="0" fontId="38" fillId="12" borderId="14" xfId="0" applyFont="1" applyFill="1" applyBorder="1">
      <alignment vertical="center"/>
    </xf>
    <xf numFmtId="38" fontId="38" fillId="12" borderId="14" xfId="3" applyNumberFormat="1" applyFont="1" applyFill="1" applyBorder="1">
      <alignment vertical="center"/>
    </xf>
    <xf numFmtId="38" fontId="38" fillId="2" borderId="14" xfId="1" applyFont="1" applyFill="1" applyBorder="1" applyProtection="1">
      <alignment vertical="center"/>
      <protection locked="0"/>
    </xf>
    <xf numFmtId="0" fontId="39" fillId="9" borderId="0" xfId="0" applyFont="1" applyFill="1">
      <alignment vertical="center"/>
    </xf>
    <xf numFmtId="0" fontId="38" fillId="0" borderId="14" xfId="0" applyFont="1" applyBorder="1" applyAlignment="1">
      <alignment horizontal="center" vertical="center"/>
    </xf>
    <xf numFmtId="0" fontId="26" fillId="2" borderId="14" xfId="0" applyFont="1" applyFill="1" applyBorder="1" applyProtection="1">
      <alignment vertical="center"/>
      <protection locked="0"/>
    </xf>
    <xf numFmtId="0" fontId="38" fillId="0" borderId="15" xfId="0" applyFont="1" applyBorder="1">
      <alignment vertical="center"/>
    </xf>
    <xf numFmtId="0" fontId="38" fillId="13" borderId="15" xfId="0" applyFont="1" applyFill="1" applyBorder="1">
      <alignment vertical="center"/>
    </xf>
    <xf numFmtId="0" fontId="38" fillId="12" borderId="15" xfId="0" applyFont="1" applyFill="1" applyBorder="1" applyAlignment="1">
      <alignment horizontal="center" vertical="center"/>
    </xf>
    <xf numFmtId="0" fontId="38" fillId="12" borderId="15" xfId="0" applyFont="1" applyFill="1" applyBorder="1">
      <alignment vertical="center"/>
    </xf>
    <xf numFmtId="0" fontId="38" fillId="2" borderId="15" xfId="0" applyFont="1" applyFill="1" applyBorder="1" applyProtection="1">
      <alignment vertical="center"/>
      <protection locked="0"/>
    </xf>
    <xf numFmtId="38" fontId="38" fillId="12" borderId="15" xfId="3" applyNumberFormat="1" applyFont="1" applyFill="1" applyBorder="1">
      <alignment vertical="center"/>
    </xf>
    <xf numFmtId="38" fontId="38" fillId="2" borderId="15" xfId="1" applyFont="1" applyFill="1" applyBorder="1" applyProtection="1">
      <alignment vertical="center"/>
      <protection locked="0"/>
    </xf>
    <xf numFmtId="0" fontId="38" fillId="0" borderId="15" xfId="0" applyFont="1" applyBorder="1" applyAlignment="1">
      <alignment horizontal="center" vertical="center"/>
    </xf>
    <xf numFmtId="0" fontId="26" fillId="2" borderId="15" xfId="0" applyFont="1" applyFill="1" applyBorder="1" applyProtection="1">
      <alignment vertical="center"/>
      <protection locked="0"/>
    </xf>
    <xf numFmtId="0" fontId="38" fillId="0" borderId="16" xfId="0" applyFont="1" applyBorder="1" applyAlignment="1">
      <alignment horizontal="center" vertical="center"/>
    </xf>
    <xf numFmtId="0" fontId="26" fillId="2" borderId="16" xfId="0" applyFont="1" applyFill="1" applyBorder="1" applyProtection="1">
      <alignment vertical="center"/>
      <protection locked="0"/>
    </xf>
    <xf numFmtId="0" fontId="38" fillId="12" borderId="16" xfId="0" applyFont="1" applyFill="1" applyBorder="1">
      <alignment vertical="center"/>
    </xf>
    <xf numFmtId="0" fontId="38" fillId="0" borderId="16" xfId="0" applyFont="1" applyBorder="1">
      <alignment vertical="center"/>
    </xf>
    <xf numFmtId="0" fontId="38" fillId="13" borderId="16" xfId="0" applyFont="1" applyFill="1" applyBorder="1">
      <alignment vertical="center"/>
    </xf>
    <xf numFmtId="0" fontId="38" fillId="12" borderId="16" xfId="0" applyFont="1" applyFill="1" applyBorder="1" applyAlignment="1">
      <alignment horizontal="center" vertical="center"/>
    </xf>
    <xf numFmtId="0" fontId="40" fillId="0" borderId="1" xfId="0" applyFont="1" applyBorder="1" applyProtection="1">
      <alignment vertical="center"/>
      <protection locked="0"/>
    </xf>
    <xf numFmtId="14" fontId="40" fillId="0" borderId="1" xfId="0" applyNumberFormat="1" applyFont="1" applyBorder="1" applyProtection="1">
      <alignment vertical="center"/>
      <protection locked="0"/>
    </xf>
    <xf numFmtId="0" fontId="41" fillId="0" borderId="1"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38" fontId="38" fillId="12" borderId="16" xfId="3" applyNumberFormat="1" applyFont="1" applyFill="1" applyBorder="1">
      <alignment vertical="center"/>
    </xf>
    <xf numFmtId="177" fontId="0" fillId="2" borderId="68" xfId="0" applyNumberFormat="1" applyFill="1" applyBorder="1" applyAlignment="1" applyProtection="1">
      <alignment horizontal="center" vertical="center"/>
      <protection locked="0"/>
    </xf>
    <xf numFmtId="177" fontId="0" fillId="0" borderId="0" xfId="0" applyNumberFormat="1">
      <alignment vertical="center"/>
    </xf>
    <xf numFmtId="177" fontId="0" fillId="0" borderId="0" xfId="0" applyNumberFormat="1" applyAlignment="1">
      <alignment horizontal="right" vertical="center"/>
    </xf>
    <xf numFmtId="0" fontId="12" fillId="0" borderId="1" xfId="0" applyFont="1" applyBorder="1" applyProtection="1">
      <alignment vertical="center"/>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0" fontId="0" fillId="5" borderId="69" xfId="0" applyFill="1" applyBorder="1" applyAlignment="1" applyProtection="1">
      <alignment horizontal="center" vertical="center"/>
      <protection locked="0"/>
    </xf>
    <xf numFmtId="0" fontId="0" fillId="0" borderId="47" xfId="0" applyBorder="1" applyProtection="1">
      <alignment vertical="center"/>
      <protection locked="0"/>
    </xf>
    <xf numFmtId="0" fontId="0" fillId="0" borderId="48" xfId="0" applyBorder="1" applyProtection="1">
      <alignment vertical="center"/>
      <protection locked="0"/>
    </xf>
    <xf numFmtId="2" fontId="0" fillId="0" borderId="47" xfId="0" applyNumberFormat="1" applyBorder="1" applyProtection="1">
      <alignment vertical="center"/>
      <protection locked="0"/>
    </xf>
    <xf numFmtId="0" fontId="0" fillId="0" borderId="48" xfId="0" applyBorder="1" applyAlignment="1" applyProtection="1">
      <alignment horizontal="center" vertical="center"/>
      <protection locked="0"/>
    </xf>
    <xf numFmtId="2" fontId="0" fillId="5" borderId="47" xfId="0" applyNumberFormat="1" applyFill="1" applyBorder="1" applyProtection="1">
      <alignment vertical="center"/>
      <protection locked="0"/>
    </xf>
    <xf numFmtId="0" fontId="0" fillId="0" borderId="70" xfId="0" applyBorder="1" applyAlignment="1" applyProtection="1">
      <alignment horizontal="center" vertical="center"/>
      <protection locked="0"/>
    </xf>
    <xf numFmtId="0" fontId="36" fillId="0" borderId="0" xfId="0" applyFont="1" applyAlignment="1">
      <alignment vertical="top" wrapText="1"/>
    </xf>
    <xf numFmtId="2" fontId="0" fillId="3" borderId="0" xfId="0" applyNumberFormat="1" applyFill="1" applyAlignment="1">
      <alignment horizontal="center" vertical="center"/>
    </xf>
    <xf numFmtId="1" fontId="0" fillId="15" borderId="0" xfId="0" applyNumberFormat="1" applyFill="1" applyAlignment="1">
      <alignment horizontal="center" vertical="center"/>
    </xf>
    <xf numFmtId="0" fontId="42" fillId="0" borderId="0" xfId="0" applyFont="1">
      <alignment vertical="center"/>
    </xf>
    <xf numFmtId="0" fontId="4" fillId="0" borderId="0" xfId="0" applyFont="1" applyAlignment="1">
      <alignment horizontal="center" vertical="center"/>
    </xf>
    <xf numFmtId="2" fontId="0" fillId="0" borderId="0" xfId="0" applyNumberFormat="1" applyAlignment="1">
      <alignment horizontal="center" vertical="center"/>
    </xf>
    <xf numFmtId="2" fontId="0" fillId="15" borderId="0" xfId="0" applyNumberFormat="1" applyFill="1" applyAlignment="1">
      <alignment horizontal="center" vertical="center"/>
    </xf>
    <xf numFmtId="0" fontId="0" fillId="5" borderId="1" xfId="0" applyFill="1" applyBorder="1" applyAlignment="1">
      <alignment horizontal="center" vertical="center"/>
    </xf>
    <xf numFmtId="176" fontId="0" fillId="15" borderId="6" xfId="0" applyNumberFormat="1" applyFill="1" applyBorder="1" applyAlignment="1">
      <alignment horizontal="center" vertical="center"/>
    </xf>
    <xf numFmtId="0" fontId="8" fillId="0" borderId="0" xfId="0" applyFont="1" applyAlignment="1">
      <alignment horizontal="center" vertical="center"/>
    </xf>
    <xf numFmtId="0" fontId="36" fillId="0" borderId="0" xfId="0" applyFont="1" applyAlignment="1">
      <alignment horizontal="left" vertical="top" wrapText="1"/>
    </xf>
    <xf numFmtId="0" fontId="43" fillId="0" borderId="0" xfId="0" applyFont="1">
      <alignment vertical="center"/>
    </xf>
    <xf numFmtId="38" fontId="38" fillId="12" borderId="71" xfId="3" applyNumberFormat="1" applyFont="1" applyFill="1" applyBorder="1">
      <alignment vertical="center"/>
    </xf>
    <xf numFmtId="38" fontId="38" fillId="12" borderId="1" xfId="1" applyFont="1" applyFill="1" applyBorder="1">
      <alignment vertical="center"/>
    </xf>
    <xf numFmtId="38" fontId="38" fillId="12" borderId="14" xfId="1" applyFont="1" applyFill="1" applyBorder="1">
      <alignment vertical="center"/>
    </xf>
    <xf numFmtId="38" fontId="38" fillId="12" borderId="15" xfId="1" applyFont="1" applyFill="1" applyBorder="1">
      <alignment vertical="center"/>
    </xf>
    <xf numFmtId="38" fontId="38" fillId="12" borderId="15" xfId="0" applyNumberFormat="1" applyFont="1" applyFill="1" applyBorder="1">
      <alignment vertical="center"/>
    </xf>
    <xf numFmtId="38" fontId="38" fillId="12" borderId="16" xfId="0" applyNumberFormat="1" applyFont="1" applyFill="1" applyBorder="1">
      <alignment vertical="center"/>
    </xf>
    <xf numFmtId="0" fontId="38" fillId="2" borderId="72" xfId="0" applyFont="1" applyFill="1" applyBorder="1" applyProtection="1">
      <alignment vertical="center"/>
      <protection locked="0"/>
    </xf>
    <xf numFmtId="38" fontId="38" fillId="2" borderId="73" xfId="1" applyFont="1" applyFill="1" applyBorder="1" applyProtection="1">
      <alignment vertical="center"/>
      <protection locked="0"/>
    </xf>
    <xf numFmtId="38" fontId="0" fillId="0" borderId="6" xfId="1" applyFont="1" applyFill="1" applyBorder="1" applyAlignment="1" applyProtection="1">
      <alignment horizontal="right" vertical="center"/>
      <protection locked="0"/>
    </xf>
    <xf numFmtId="38" fontId="0" fillId="0" borderId="0" xfId="1" applyFont="1" applyFill="1" applyBorder="1" applyAlignment="1" applyProtection="1">
      <alignment horizontal="right" vertical="center"/>
      <protection locked="0"/>
    </xf>
    <xf numFmtId="0" fontId="4" fillId="0" borderId="6" xfId="0" applyFont="1" applyBorder="1" applyAlignment="1">
      <alignment horizontal="left" vertical="center"/>
    </xf>
    <xf numFmtId="0" fontId="0" fillId="0" borderId="0" xfId="0" applyAlignment="1">
      <alignment horizontal="left" vertical="center" wrapText="1"/>
    </xf>
    <xf numFmtId="0" fontId="42" fillId="0" borderId="0" xfId="0" applyFont="1" applyAlignment="1">
      <alignment horizontal="center" vertical="center"/>
    </xf>
    <xf numFmtId="0" fontId="44" fillId="0" borderId="66" xfId="0" applyFont="1" applyBorder="1">
      <alignment vertical="center"/>
    </xf>
    <xf numFmtId="179" fontId="42" fillId="6" borderId="15" xfId="0" applyNumberFormat="1" applyFont="1" applyFill="1" applyBorder="1" applyAlignment="1">
      <alignment horizontal="right" vertical="center"/>
    </xf>
    <xf numFmtId="0" fontId="42" fillId="0" borderId="15" xfId="0" applyFont="1" applyBorder="1">
      <alignment vertical="center"/>
    </xf>
    <xf numFmtId="0" fontId="45" fillId="0" borderId="74" xfId="0" applyFont="1" applyBorder="1">
      <alignment vertical="center"/>
    </xf>
    <xf numFmtId="0" fontId="44" fillId="0" borderId="15" xfId="0" applyFont="1" applyBorder="1">
      <alignment vertical="center"/>
    </xf>
    <xf numFmtId="0" fontId="43" fillId="0" borderId="74" xfId="0" applyFont="1" applyBorder="1">
      <alignment vertical="center"/>
    </xf>
    <xf numFmtId="0" fontId="42" fillId="0" borderId="15" xfId="0" applyFont="1" applyBorder="1" applyAlignment="1">
      <alignment vertical="center" wrapText="1"/>
    </xf>
    <xf numFmtId="0" fontId="45" fillId="0" borderId="15" xfId="0" applyFont="1" applyBorder="1">
      <alignment vertical="center"/>
    </xf>
    <xf numFmtId="0" fontId="45" fillId="0" borderId="15" xfId="0" applyFont="1" applyBorder="1" applyAlignment="1">
      <alignment vertical="center" wrapText="1"/>
    </xf>
    <xf numFmtId="0" fontId="43" fillId="0" borderId="75" xfId="0" applyFont="1" applyBorder="1">
      <alignment vertical="center"/>
    </xf>
    <xf numFmtId="0" fontId="42" fillId="0" borderId="71" xfId="0" applyFont="1" applyBorder="1">
      <alignment vertical="center"/>
    </xf>
    <xf numFmtId="0" fontId="43" fillId="0" borderId="71" xfId="0" applyFont="1" applyBorder="1" applyAlignment="1">
      <alignment vertical="center" wrapText="1"/>
    </xf>
    <xf numFmtId="180" fontId="42" fillId="6" borderId="15" xfId="0" applyNumberFormat="1" applyFont="1" applyFill="1" applyBorder="1" applyAlignment="1">
      <alignment horizontal="right" vertical="center"/>
    </xf>
    <xf numFmtId="0" fontId="46" fillId="0" borderId="71" xfId="0" applyFont="1" applyBorder="1" applyAlignment="1">
      <alignment vertical="center" wrapText="1"/>
    </xf>
    <xf numFmtId="179" fontId="42" fillId="6" borderId="71" xfId="0" applyNumberFormat="1" applyFont="1" applyFill="1" applyBorder="1" applyAlignment="1">
      <alignment horizontal="right" vertical="center"/>
    </xf>
    <xf numFmtId="0" fontId="45" fillId="0" borderId="71" xfId="0" applyFont="1" applyBorder="1" applyAlignment="1">
      <alignment vertical="center" wrapText="1"/>
    </xf>
    <xf numFmtId="180" fontId="42" fillId="6" borderId="71" xfId="0" applyNumberFormat="1" applyFont="1" applyFill="1" applyBorder="1" applyAlignment="1">
      <alignment horizontal="right" vertical="center"/>
    </xf>
    <xf numFmtId="0" fontId="43" fillId="0" borderId="16" xfId="0" applyFont="1" applyBorder="1" applyAlignment="1">
      <alignment vertical="center" wrapText="1"/>
    </xf>
    <xf numFmtId="1" fontId="0" fillId="0" borderId="0" xfId="0" applyNumberFormat="1">
      <alignment vertical="center"/>
    </xf>
    <xf numFmtId="1" fontId="0" fillId="16" borderId="0" xfId="0" applyNumberFormat="1" applyFill="1" applyAlignment="1">
      <alignment horizontal="center" vertical="center"/>
    </xf>
    <xf numFmtId="2" fontId="0" fillId="16" borderId="0" xfId="0" applyNumberFormat="1" applyFill="1" applyAlignment="1">
      <alignment horizontal="center" vertical="center"/>
    </xf>
    <xf numFmtId="176" fontId="0" fillId="16" borderId="6" xfId="0" applyNumberFormat="1" applyFill="1" applyBorder="1" applyAlignment="1">
      <alignment horizontal="center" vertical="center"/>
    </xf>
    <xf numFmtId="176" fontId="9" fillId="16" borderId="13" xfId="0" applyNumberFormat="1" applyFont="1" applyFill="1" applyBorder="1" applyAlignment="1">
      <alignment horizontal="center" vertical="center"/>
    </xf>
    <xf numFmtId="0" fontId="0" fillId="16" borderId="13" xfId="0" applyFill="1" applyBorder="1" applyAlignment="1">
      <alignment horizontal="center" vertical="center"/>
    </xf>
    <xf numFmtId="176" fontId="0" fillId="16" borderId="13" xfId="0" applyNumberFormat="1" applyFill="1" applyBorder="1" applyAlignment="1">
      <alignment horizontal="center" vertical="center"/>
    </xf>
    <xf numFmtId="0" fontId="45" fillId="6" borderId="72" xfId="0" applyFont="1" applyFill="1" applyBorder="1">
      <alignment vertical="center"/>
    </xf>
    <xf numFmtId="0" fontId="45" fillId="0" borderId="73" xfId="0" applyFont="1" applyBorder="1">
      <alignment vertical="center"/>
    </xf>
    <xf numFmtId="0" fontId="45" fillId="0" borderId="16" xfId="0" applyFont="1" applyBorder="1">
      <alignment vertical="center"/>
    </xf>
    <xf numFmtId="179" fontId="45" fillId="0" borderId="16" xfId="0" applyNumberFormat="1" applyFont="1" applyBorder="1" applyAlignment="1">
      <alignment horizontal="right" vertical="center"/>
    </xf>
    <xf numFmtId="0" fontId="42" fillId="6" borderId="77" xfId="0" applyFont="1" applyFill="1" applyBorder="1">
      <alignment vertical="center"/>
    </xf>
    <xf numFmtId="0" fontId="44" fillId="6" borderId="77" xfId="0" applyFont="1" applyFill="1" applyBorder="1">
      <alignment vertical="center"/>
    </xf>
    <xf numFmtId="0" fontId="44" fillId="6" borderId="76" xfId="0" applyFont="1" applyFill="1" applyBorder="1">
      <alignment vertical="center"/>
    </xf>
    <xf numFmtId="0" fontId="0" fillId="5" borderId="2" xfId="0" applyFill="1" applyBorder="1" applyAlignment="1">
      <alignment horizontal="left" vertical="center"/>
    </xf>
    <xf numFmtId="0" fontId="0" fillId="5" borderId="12" xfId="0" applyFill="1" applyBorder="1" applyAlignment="1">
      <alignment horizontal="left" vertical="center"/>
    </xf>
    <xf numFmtId="0" fontId="0" fillId="5" borderId="67" xfId="0" applyFill="1" applyBorder="1" applyAlignment="1">
      <alignment horizontal="left" vertical="center"/>
    </xf>
    <xf numFmtId="0" fontId="0" fillId="5" borderId="2" xfId="0" applyFill="1" applyBorder="1" applyAlignment="1">
      <alignment horizontal="left" vertical="center" wrapText="1"/>
    </xf>
    <xf numFmtId="0" fontId="0" fillId="5" borderId="12" xfId="0" applyFill="1" applyBorder="1" applyAlignment="1">
      <alignment horizontal="left" vertical="center" wrapText="1"/>
    </xf>
    <xf numFmtId="0" fontId="0" fillId="5" borderId="67" xfId="0" applyFill="1" applyBorder="1" applyAlignment="1">
      <alignment horizontal="left" vertical="center" wrapText="1"/>
    </xf>
    <xf numFmtId="0" fontId="0" fillId="0" borderId="20" xfId="0" applyBorder="1" applyAlignment="1" applyProtection="1">
      <alignment vertical="center" shrinkToFit="1"/>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177" fontId="0" fillId="2" borderId="23" xfId="0" applyNumberFormat="1" applyFill="1" applyBorder="1" applyAlignment="1" applyProtection="1">
      <alignment horizontal="left" vertical="center"/>
      <protection locked="0"/>
    </xf>
    <xf numFmtId="177" fontId="0" fillId="2" borderId="22" xfId="0" applyNumberFormat="1" applyFill="1" applyBorder="1" applyAlignment="1" applyProtection="1">
      <alignment horizontal="left" vertical="center"/>
      <protection locked="0"/>
    </xf>
    <xf numFmtId="177" fontId="0" fillId="2" borderId="21" xfId="0" applyNumberFormat="1" applyFill="1" applyBorder="1" applyAlignment="1" applyProtection="1">
      <alignment horizontal="left" vertical="center"/>
      <protection locked="0"/>
    </xf>
    <xf numFmtId="0" fontId="0" fillId="2" borderId="23" xfId="1" applyNumberFormat="1" applyFont="1" applyFill="1" applyBorder="1" applyAlignment="1" applyProtection="1">
      <alignment horizontal="right" vertical="center"/>
      <protection locked="0"/>
    </xf>
    <xf numFmtId="0" fontId="0" fillId="2" borderId="22" xfId="1" applyNumberFormat="1" applyFont="1" applyFill="1" applyBorder="1" applyAlignment="1" applyProtection="1">
      <alignment horizontal="right" vertical="center"/>
      <protection locked="0"/>
    </xf>
    <xf numFmtId="0" fontId="0" fillId="2" borderId="21" xfId="1" applyNumberFormat="1" applyFont="1" applyFill="1" applyBorder="1" applyAlignment="1" applyProtection="1">
      <alignment horizontal="right" vertical="center"/>
      <protection locked="0"/>
    </xf>
    <xf numFmtId="0" fontId="0" fillId="4" borderId="19" xfId="0" applyFill="1" applyBorder="1" applyAlignment="1" applyProtection="1">
      <alignment vertical="center" shrinkToFit="1"/>
      <protection locked="0"/>
    </xf>
    <xf numFmtId="0" fontId="0" fillId="4" borderId="17" xfId="0" applyFill="1" applyBorder="1" applyAlignment="1" applyProtection="1">
      <alignment vertical="center" shrinkToFit="1"/>
      <protection locked="0"/>
    </xf>
    <xf numFmtId="0" fontId="0" fillId="4" borderId="18" xfId="0" applyFill="1" applyBorder="1" applyAlignment="1" applyProtection="1">
      <alignment vertical="center" shrinkToFit="1"/>
      <protection locked="0"/>
    </xf>
    <xf numFmtId="0" fontId="11" fillId="7" borderId="2" xfId="0" applyFont="1" applyFill="1" applyBorder="1" applyAlignment="1" applyProtection="1">
      <alignment horizontal="left" vertical="center" shrinkToFit="1"/>
      <protection locked="0"/>
    </xf>
    <xf numFmtId="0" fontId="11" fillId="7" borderId="3" xfId="0" applyFont="1" applyFill="1" applyBorder="1" applyAlignment="1" applyProtection="1">
      <alignment horizontal="left" vertical="center" shrinkToFit="1"/>
      <protection locked="0"/>
    </xf>
    <xf numFmtId="0" fontId="11" fillId="7" borderId="12" xfId="0" applyFont="1" applyFill="1" applyBorder="1" applyAlignment="1" applyProtection="1">
      <alignment horizontal="left" vertical="center" shrinkToFit="1"/>
      <protection locked="0"/>
    </xf>
    <xf numFmtId="0" fontId="8" fillId="0" borderId="0" xfId="0" applyFont="1" applyAlignment="1">
      <alignment horizontal="center" vertical="center"/>
    </xf>
    <xf numFmtId="0" fontId="0" fillId="2" borderId="23"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4" fillId="0" borderId="0" xfId="0" applyFont="1" applyAlignment="1">
      <alignment vertical="center" wrapText="1"/>
    </xf>
    <xf numFmtId="0" fontId="4" fillId="6" borderId="2" xfId="0" applyFont="1" applyFill="1" applyBorder="1" applyAlignment="1">
      <alignment horizontal="left" vertical="center"/>
    </xf>
    <xf numFmtId="0" fontId="4" fillId="6" borderId="12" xfId="0" applyFont="1" applyFill="1" applyBorder="1" applyAlignment="1">
      <alignment horizontal="left" vertical="center"/>
    </xf>
    <xf numFmtId="0" fontId="4" fillId="6" borderId="3" xfId="0" applyFont="1" applyFill="1" applyBorder="1" applyAlignment="1">
      <alignment horizontal="left" vertical="center"/>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14" fillId="6" borderId="5" xfId="0" applyFont="1" applyFill="1" applyBorder="1" applyAlignment="1">
      <alignment horizontal="left" vertical="center" wrapText="1"/>
    </xf>
    <xf numFmtId="0" fontId="14" fillId="6" borderId="6" xfId="0" applyFont="1" applyFill="1" applyBorder="1" applyAlignment="1">
      <alignment horizontal="left" vertical="center"/>
    </xf>
    <xf numFmtId="0" fontId="14" fillId="6" borderId="8" xfId="0" applyFont="1" applyFill="1" applyBorder="1" applyAlignment="1">
      <alignment horizontal="left" vertical="center"/>
    </xf>
    <xf numFmtId="0" fontId="14" fillId="6" borderId="10" xfId="0" applyFont="1" applyFill="1" applyBorder="1" applyAlignment="1">
      <alignment horizontal="left" vertical="center"/>
    </xf>
    <xf numFmtId="0" fontId="14" fillId="2" borderId="32"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5" xfId="0" applyFont="1" applyFill="1" applyBorder="1" applyAlignment="1">
      <alignment horizontal="center" vertical="center"/>
    </xf>
    <xf numFmtId="0" fontId="14" fillId="6" borderId="5" xfId="0" applyFont="1" applyFill="1" applyBorder="1" applyAlignment="1">
      <alignment horizontal="left" vertical="center" shrinkToFit="1"/>
    </xf>
    <xf numFmtId="0" fontId="14" fillId="6" borderId="6" xfId="0" applyFont="1" applyFill="1" applyBorder="1" applyAlignment="1">
      <alignment horizontal="left" vertical="center" shrinkToFit="1"/>
    </xf>
    <xf numFmtId="0" fontId="14" fillId="6" borderId="7" xfId="0" applyFont="1" applyFill="1" applyBorder="1" applyAlignment="1">
      <alignment horizontal="left" vertical="center" shrinkToFit="1"/>
    </xf>
    <xf numFmtId="0" fontId="14" fillId="6" borderId="8" xfId="0" applyFont="1" applyFill="1" applyBorder="1" applyAlignment="1">
      <alignment horizontal="left" vertical="center" shrinkToFit="1"/>
    </xf>
    <xf numFmtId="0" fontId="14" fillId="6" borderId="0" xfId="0" applyFont="1" applyFill="1" applyAlignment="1">
      <alignment horizontal="left" vertical="center" shrinkToFit="1"/>
    </xf>
    <xf numFmtId="0" fontId="14" fillId="6" borderId="9" xfId="0" applyFont="1" applyFill="1" applyBorder="1" applyAlignment="1">
      <alignment horizontal="left" vertical="center" shrinkToFit="1"/>
    </xf>
    <xf numFmtId="0" fontId="14" fillId="6" borderId="10" xfId="0" applyFont="1" applyFill="1" applyBorder="1" applyAlignment="1">
      <alignment horizontal="left" vertical="center" shrinkToFit="1"/>
    </xf>
    <xf numFmtId="0" fontId="14" fillId="6" borderId="4" xfId="0" applyFont="1" applyFill="1" applyBorder="1" applyAlignment="1">
      <alignment horizontal="left" vertical="center" shrinkToFit="1"/>
    </xf>
    <xf numFmtId="0" fontId="14" fillId="6" borderId="11" xfId="0" applyFont="1" applyFill="1" applyBorder="1" applyAlignment="1">
      <alignment horizontal="left" vertical="center" shrinkToFit="1"/>
    </xf>
    <xf numFmtId="0" fontId="14" fillId="6" borderId="6" xfId="0" applyFont="1" applyFill="1" applyBorder="1" applyAlignment="1">
      <alignment horizontal="right" vertical="center"/>
    </xf>
    <xf numFmtId="0" fontId="14" fillId="6" borderId="0" xfId="0" applyFont="1" applyFill="1" applyAlignment="1">
      <alignment horizontal="righ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22" fillId="6" borderId="12" xfId="0" applyFont="1" applyFill="1" applyBorder="1" applyAlignment="1">
      <alignment horizontal="right" vertical="center" wrapText="1"/>
    </xf>
    <xf numFmtId="0" fontId="22" fillId="6" borderId="3" xfId="0" applyFont="1" applyFill="1" applyBorder="1" applyAlignment="1">
      <alignment horizontal="right" vertical="center" wrapText="1"/>
    </xf>
    <xf numFmtId="38" fontId="19" fillId="6" borderId="5" xfId="1" applyFont="1" applyFill="1" applyBorder="1" applyAlignment="1" applyProtection="1">
      <alignment horizontal="right" vertical="center"/>
    </xf>
    <xf numFmtId="38" fontId="19" fillId="6" borderId="6" xfId="1" applyFont="1" applyFill="1" applyBorder="1" applyAlignment="1" applyProtection="1">
      <alignment horizontal="right" vertical="center"/>
    </xf>
    <xf numFmtId="38" fontId="19" fillId="6" borderId="8" xfId="1" applyFont="1" applyFill="1" applyBorder="1" applyAlignment="1" applyProtection="1">
      <alignment horizontal="right" vertical="center"/>
    </xf>
    <xf numFmtId="38" fontId="19" fillId="6" borderId="0" xfId="1" applyFont="1" applyFill="1" applyBorder="1" applyAlignment="1" applyProtection="1">
      <alignment horizontal="right" vertical="center"/>
    </xf>
    <xf numFmtId="0" fontId="18" fillId="6" borderId="6"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9"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9"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22" fillId="6" borderId="2" xfId="0" applyFont="1" applyFill="1" applyBorder="1" applyAlignment="1">
      <alignment horizontal="right" vertical="top" wrapText="1"/>
    </xf>
    <xf numFmtId="0" fontId="22" fillId="6" borderId="12" xfId="0" applyFont="1" applyFill="1" applyBorder="1" applyAlignment="1">
      <alignment horizontal="right" vertical="top" wrapText="1"/>
    </xf>
    <xf numFmtId="0" fontId="22" fillId="6" borderId="3" xfId="0" applyFont="1" applyFill="1" applyBorder="1" applyAlignment="1">
      <alignment horizontal="right" vertical="top" wrapText="1"/>
    </xf>
    <xf numFmtId="0" fontId="14" fillId="6" borderId="0" xfId="0" applyFont="1" applyFill="1" applyAlignment="1">
      <alignment horizontal="left"/>
    </xf>
    <xf numFmtId="0" fontId="17" fillId="6" borderId="0" xfId="0" applyFont="1" applyFill="1" applyAlignment="1">
      <alignment horizontal="left"/>
    </xf>
    <xf numFmtId="0" fontId="14" fillId="2" borderId="0" xfId="0" applyFont="1" applyFill="1" applyAlignment="1">
      <alignment vertical="center" wrapText="1"/>
    </xf>
    <xf numFmtId="0" fontId="14" fillId="2" borderId="60"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protection locked="0"/>
    </xf>
    <xf numFmtId="0" fontId="14" fillId="2" borderId="61" xfId="0" applyFont="1" applyFill="1" applyBorder="1" applyAlignment="1" applyProtection="1">
      <alignment horizontal="left" vertical="top"/>
      <protection locked="0"/>
    </xf>
    <xf numFmtId="0" fontId="14" fillId="2" borderId="62" xfId="0" applyFont="1" applyFill="1" applyBorder="1" applyAlignment="1" applyProtection="1">
      <alignment horizontal="left" vertical="top"/>
      <protection locked="0"/>
    </xf>
    <xf numFmtId="0" fontId="14" fillId="2" borderId="0" xfId="0" applyFont="1" applyFill="1" applyAlignment="1" applyProtection="1">
      <alignment horizontal="left" vertical="top"/>
      <protection locked="0"/>
    </xf>
    <xf numFmtId="0" fontId="14" fillId="2" borderId="28" xfId="0" applyFont="1" applyFill="1" applyBorder="1" applyAlignment="1" applyProtection="1">
      <alignment horizontal="left" vertical="top"/>
      <protection locked="0"/>
    </xf>
    <xf numFmtId="0" fontId="14" fillId="2" borderId="36"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5" borderId="5"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4" xfId="0" applyFont="1" applyFill="1" applyBorder="1" applyAlignment="1">
      <alignment horizontal="center" vertical="center"/>
    </xf>
    <xf numFmtId="0" fontId="14" fillId="0" borderId="4" xfId="0" applyFont="1" applyBorder="1" applyAlignment="1">
      <alignment horizontal="center" vertical="center"/>
    </xf>
    <xf numFmtId="0" fontId="14" fillId="2" borderId="23" xfId="0" applyFont="1" applyFill="1" applyBorder="1" applyAlignment="1" applyProtection="1">
      <alignment horizontal="left" vertical="center"/>
      <protection locked="0"/>
    </xf>
    <xf numFmtId="0" fontId="14" fillId="2" borderId="22" xfId="0"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14" fillId="0" borderId="23"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5" borderId="7" xfId="0" applyFont="1" applyFill="1" applyBorder="1" applyAlignment="1">
      <alignment horizontal="center" vertical="center"/>
    </xf>
    <xf numFmtId="0" fontId="14" fillId="5" borderId="11" xfId="0" applyFont="1" applyFill="1" applyBorder="1" applyAlignment="1">
      <alignment horizontal="center" vertical="center"/>
    </xf>
    <xf numFmtId="0" fontId="14" fillId="6" borderId="5" xfId="0" applyFont="1" applyFill="1" applyBorder="1" applyAlignment="1">
      <alignment horizontal="left" vertical="center"/>
    </xf>
    <xf numFmtId="0" fontId="14" fillId="6" borderId="7" xfId="0" applyFont="1" applyFill="1" applyBorder="1" applyAlignment="1">
      <alignment horizontal="left" vertical="center"/>
    </xf>
    <xf numFmtId="0" fontId="14" fillId="6" borderId="11" xfId="0" applyFont="1" applyFill="1" applyBorder="1" applyAlignment="1">
      <alignment horizontal="left" vertical="center"/>
    </xf>
    <xf numFmtId="0" fontId="14" fillId="5" borderId="39"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0" xfId="0" applyFont="1" applyFill="1" applyAlignment="1">
      <alignment horizontal="center" vertical="center"/>
    </xf>
    <xf numFmtId="0" fontId="14" fillId="5" borderId="28" xfId="0" applyFont="1" applyFill="1" applyBorder="1" applyAlignment="1">
      <alignment horizontal="center" vertical="center"/>
    </xf>
    <xf numFmtId="0" fontId="14" fillId="2" borderId="23"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protection locked="0"/>
    </xf>
    <xf numFmtId="0" fontId="14" fillId="2" borderId="21" xfId="0" applyFont="1" applyFill="1" applyBorder="1" applyAlignment="1" applyProtection="1">
      <alignment horizontal="left" vertical="top"/>
      <protection locked="0"/>
    </xf>
    <xf numFmtId="0" fontId="14" fillId="2" borderId="23" xfId="0" applyFont="1" applyFill="1" applyBorder="1" applyAlignment="1" applyProtection="1">
      <alignment horizontal="left" vertical="top"/>
      <protection locked="0"/>
    </xf>
    <xf numFmtId="0" fontId="14" fillId="5" borderId="38" xfId="0" applyFont="1" applyFill="1" applyBorder="1" applyAlignment="1">
      <alignment horizontal="center" vertical="center"/>
    </xf>
    <xf numFmtId="0" fontId="14" fillId="5" borderId="39" xfId="0" applyFont="1" applyFill="1" applyBorder="1" applyAlignment="1">
      <alignment horizontal="center" vertical="center" wrapText="1"/>
    </xf>
    <xf numFmtId="0" fontId="14" fillId="5" borderId="28"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4" xfId="0" applyFont="1" applyFill="1" applyBorder="1" applyAlignment="1" applyProtection="1">
      <alignment horizontal="left" vertical="top" wrapText="1"/>
      <protection locked="0"/>
    </xf>
    <xf numFmtId="0" fontId="14" fillId="5" borderId="55" xfId="0" applyFont="1" applyFill="1" applyBorder="1" applyAlignment="1" applyProtection="1">
      <alignment horizontal="left" vertical="top" wrapText="1"/>
      <protection locked="0"/>
    </xf>
    <xf numFmtId="0" fontId="14" fillId="5" borderId="56" xfId="0" applyFont="1" applyFill="1" applyBorder="1" applyAlignment="1" applyProtection="1">
      <alignment horizontal="left" vertical="top" wrapText="1"/>
      <protection locked="0"/>
    </xf>
    <xf numFmtId="0" fontId="14" fillId="2" borderId="57" xfId="0" applyFont="1" applyFill="1" applyBorder="1" applyAlignment="1" applyProtection="1">
      <alignment horizontal="left" vertical="top" wrapText="1"/>
      <protection locked="0"/>
    </xf>
    <xf numFmtId="0" fontId="14" fillId="2" borderId="58" xfId="0" applyFont="1" applyFill="1" applyBorder="1" applyAlignment="1" applyProtection="1">
      <alignment horizontal="left" vertical="top" wrapText="1"/>
      <protection locked="0"/>
    </xf>
    <xf numFmtId="0" fontId="14" fillId="2" borderId="63" xfId="0" applyFont="1" applyFill="1" applyBorder="1" applyAlignment="1" applyProtection="1">
      <alignment horizontal="left" vertical="top" wrapText="1"/>
      <protection locked="0"/>
    </xf>
    <xf numFmtId="0" fontId="14" fillId="2" borderId="64" xfId="0" applyFont="1" applyFill="1" applyBorder="1" applyAlignment="1" applyProtection="1">
      <alignment horizontal="left" vertical="top" wrapText="1"/>
      <protection locked="0"/>
    </xf>
    <xf numFmtId="0" fontId="14" fillId="2" borderId="5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left" vertical="top"/>
      <protection locked="0"/>
    </xf>
    <xf numFmtId="0" fontId="14" fillId="2" borderId="53" xfId="0" applyFont="1" applyFill="1" applyBorder="1" applyAlignment="1" applyProtection="1">
      <alignment horizontal="left" vertical="top"/>
      <protection locked="0"/>
    </xf>
    <xf numFmtId="0" fontId="17" fillId="2" borderId="32" xfId="0" applyFont="1" applyFill="1" applyBorder="1" applyAlignment="1" applyProtection="1">
      <alignment horizontal="left" vertical="center"/>
      <protection locked="0"/>
    </xf>
    <xf numFmtId="0" fontId="17" fillId="2" borderId="31" xfId="0" applyFont="1" applyFill="1" applyBorder="1" applyAlignment="1" applyProtection="1">
      <alignment horizontal="left" vertical="center"/>
      <protection locked="0"/>
    </xf>
    <xf numFmtId="0" fontId="17" fillId="2" borderId="30"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2" borderId="26" xfId="0" applyFont="1" applyFill="1" applyBorder="1" applyAlignment="1" applyProtection="1">
      <alignment horizontal="left" vertical="center"/>
      <protection locked="0"/>
    </xf>
    <xf numFmtId="0" fontId="17" fillId="2" borderId="25" xfId="0" applyFont="1" applyFill="1" applyBorder="1" applyAlignment="1" applyProtection="1">
      <alignment horizontal="left" vertical="center"/>
      <protection locked="0"/>
    </xf>
    <xf numFmtId="0" fontId="14" fillId="6" borderId="35" xfId="0" applyFont="1" applyFill="1" applyBorder="1" applyAlignment="1">
      <alignment horizontal="left" vertical="center"/>
    </xf>
    <xf numFmtId="0" fontId="14" fillId="6" borderId="22" xfId="0" applyFont="1" applyFill="1" applyBorder="1" applyAlignment="1">
      <alignment horizontal="left" vertical="center"/>
    </xf>
    <xf numFmtId="0" fontId="14" fillId="6" borderId="34" xfId="0" applyFont="1" applyFill="1" applyBorder="1" applyAlignment="1">
      <alignment horizontal="left" vertical="center"/>
    </xf>
    <xf numFmtId="49" fontId="17" fillId="2" borderId="32" xfId="0" applyNumberFormat="1" applyFont="1" applyFill="1" applyBorder="1" applyAlignment="1" applyProtection="1">
      <alignment horizontal="center" vertical="center"/>
      <protection locked="0"/>
    </xf>
    <xf numFmtId="49" fontId="17" fillId="2" borderId="31" xfId="0" applyNumberFormat="1" applyFont="1" applyFill="1" applyBorder="1" applyAlignment="1" applyProtection="1">
      <alignment horizontal="center" vertical="center"/>
      <protection locked="0"/>
    </xf>
    <xf numFmtId="49" fontId="17" fillId="2" borderId="27" xfId="0" applyNumberFormat="1" applyFont="1" applyFill="1" applyBorder="1" applyAlignment="1" applyProtection="1">
      <alignment horizontal="center" vertical="center"/>
      <protection locked="0"/>
    </xf>
    <xf numFmtId="49" fontId="17" fillId="2" borderId="26" xfId="0" applyNumberFormat="1" applyFont="1" applyFill="1" applyBorder="1" applyAlignment="1" applyProtection="1">
      <alignment horizontal="center" vertical="center"/>
      <protection locked="0"/>
    </xf>
    <xf numFmtId="0" fontId="17" fillId="0" borderId="31" xfId="0" applyFont="1" applyBorder="1" applyAlignment="1">
      <alignment horizontal="center" vertical="center"/>
    </xf>
    <xf numFmtId="0" fontId="17" fillId="0" borderId="26" xfId="0" applyFont="1" applyBorder="1" applyAlignment="1">
      <alignment horizontal="center" vertical="center"/>
    </xf>
    <xf numFmtId="49" fontId="17" fillId="2" borderId="30" xfId="0" applyNumberFormat="1" applyFont="1" applyFill="1" applyBorder="1" applyAlignment="1" applyProtection="1">
      <alignment horizontal="center" vertical="center"/>
      <protection locked="0"/>
    </xf>
    <xf numFmtId="49" fontId="17" fillId="2" borderId="25" xfId="0" applyNumberFormat="1" applyFont="1" applyFill="1" applyBorder="1" applyAlignment="1" applyProtection="1">
      <alignment horizontal="center" vertical="center"/>
      <protection locked="0"/>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7" fillId="2" borderId="29"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14" fillId="5" borderId="32" xfId="0" applyFont="1" applyFill="1" applyBorder="1" applyAlignment="1">
      <alignment horizontal="center" vertical="center" wrapText="1"/>
    </xf>
    <xf numFmtId="0" fontId="14" fillId="5" borderId="31" xfId="0" applyFont="1" applyFill="1" applyBorder="1" applyAlignment="1">
      <alignment horizontal="center" vertical="center"/>
    </xf>
    <xf numFmtId="0" fontId="14" fillId="5" borderId="30" xfId="0" applyFont="1" applyFill="1" applyBorder="1" applyAlignment="1">
      <alignment horizontal="center" vertical="center"/>
    </xf>
    <xf numFmtId="0" fontId="14" fillId="5" borderId="29" xfId="0" applyFont="1" applyFill="1" applyBorder="1" applyAlignment="1">
      <alignment horizontal="center" vertical="center"/>
    </xf>
    <xf numFmtId="0" fontId="14" fillId="5" borderId="33" xfId="0" applyFont="1" applyFill="1" applyBorder="1" applyAlignment="1">
      <alignment horizontal="center" vertical="center"/>
    </xf>
    <xf numFmtId="0" fontId="22" fillId="2" borderId="46" xfId="0" applyFont="1" applyFill="1" applyBorder="1" applyAlignment="1" applyProtection="1">
      <alignment horizontal="left" vertical="center"/>
      <protection locked="0"/>
    </xf>
    <xf numFmtId="0" fontId="22" fillId="2" borderId="24" xfId="0" applyFont="1" applyFill="1" applyBorder="1" applyAlignment="1" applyProtection="1">
      <alignment horizontal="left" vertical="center"/>
      <protection locked="0"/>
    </xf>
    <xf numFmtId="0" fontId="22" fillId="2" borderId="45" xfId="0" applyFont="1" applyFill="1" applyBorder="1" applyAlignment="1" applyProtection="1">
      <alignment horizontal="left" vertical="center"/>
      <protection locked="0"/>
    </xf>
    <xf numFmtId="0" fontId="22" fillId="2" borderId="44" xfId="0" applyFont="1" applyFill="1" applyBorder="1" applyAlignment="1" applyProtection="1">
      <alignment horizontal="left" vertical="center"/>
      <protection locked="0"/>
    </xf>
    <xf numFmtId="0" fontId="22" fillId="2" borderId="43"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40" xfId="0" applyFont="1" applyFill="1" applyBorder="1" applyAlignment="1" applyProtection="1">
      <alignment horizontal="left" vertical="center"/>
      <protection locked="0"/>
    </xf>
    <xf numFmtId="0" fontId="17" fillId="2" borderId="39" xfId="0" applyFont="1"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177" fontId="17" fillId="2" borderId="32" xfId="0" applyNumberFormat="1" applyFont="1" applyFill="1" applyBorder="1" applyAlignment="1" applyProtection="1">
      <alignment horizontal="left" vertical="center"/>
      <protection locked="0"/>
    </xf>
    <xf numFmtId="177" fontId="17" fillId="2" borderId="31" xfId="0" applyNumberFormat="1" applyFont="1" applyFill="1" applyBorder="1" applyAlignment="1" applyProtection="1">
      <alignment horizontal="left" vertical="center"/>
      <protection locked="0"/>
    </xf>
    <xf numFmtId="177" fontId="17" fillId="2" borderId="30" xfId="0" applyNumberFormat="1" applyFont="1" applyFill="1" applyBorder="1" applyAlignment="1" applyProtection="1">
      <alignment horizontal="left" vertical="center"/>
      <protection locked="0"/>
    </xf>
    <xf numFmtId="177" fontId="17" fillId="2" borderId="27" xfId="0" applyNumberFormat="1" applyFont="1" applyFill="1" applyBorder="1" applyAlignment="1" applyProtection="1">
      <alignment horizontal="left" vertical="center"/>
      <protection locked="0"/>
    </xf>
    <xf numFmtId="177" fontId="17" fillId="2" borderId="26" xfId="0" applyNumberFormat="1" applyFont="1" applyFill="1" applyBorder="1" applyAlignment="1" applyProtection="1">
      <alignment horizontal="left" vertical="center"/>
      <protection locked="0"/>
    </xf>
    <xf numFmtId="177" fontId="17" fillId="2" borderId="25" xfId="0" applyNumberFormat="1" applyFont="1" applyFill="1" applyBorder="1" applyAlignment="1" applyProtection="1">
      <alignment horizontal="left" vertical="center"/>
      <protection locked="0"/>
    </xf>
    <xf numFmtId="177" fontId="21" fillId="6" borderId="8" xfId="0" applyNumberFormat="1" applyFont="1" applyFill="1" applyBorder="1" applyAlignment="1" applyProtection="1">
      <alignment horizontal="right" vertical="center"/>
      <protection locked="0"/>
    </xf>
    <xf numFmtId="177" fontId="21" fillId="6" borderId="0" xfId="0" applyNumberFormat="1" applyFont="1" applyFill="1" applyAlignment="1" applyProtection="1">
      <alignment horizontal="right" vertical="center"/>
      <protection locked="0"/>
    </xf>
    <xf numFmtId="177" fontId="21" fillId="6" borderId="10" xfId="0" applyNumberFormat="1" applyFont="1" applyFill="1" applyBorder="1" applyAlignment="1" applyProtection="1">
      <alignment horizontal="right" vertical="center"/>
      <protection locked="0"/>
    </xf>
    <xf numFmtId="177" fontId="21" fillId="6" borderId="4" xfId="0" applyNumberFormat="1" applyFont="1" applyFill="1" applyBorder="1" applyAlignment="1" applyProtection="1">
      <alignment horizontal="right" vertical="center"/>
      <protection locked="0"/>
    </xf>
    <xf numFmtId="49" fontId="17" fillId="2" borderId="32" xfId="0" applyNumberFormat="1" applyFont="1" applyFill="1" applyBorder="1" applyAlignment="1" applyProtection="1">
      <alignment horizontal="left" vertical="center"/>
      <protection locked="0"/>
    </xf>
    <xf numFmtId="49" fontId="17" fillId="2" borderId="31" xfId="0" applyNumberFormat="1" applyFont="1" applyFill="1" applyBorder="1" applyAlignment="1" applyProtection="1">
      <alignment horizontal="left" vertical="center"/>
      <protection locked="0"/>
    </xf>
    <xf numFmtId="49" fontId="17" fillId="2" borderId="30" xfId="0" applyNumberFormat="1" applyFont="1" applyFill="1" applyBorder="1" applyAlignment="1" applyProtection="1">
      <alignment horizontal="left" vertical="center"/>
      <protection locked="0"/>
    </xf>
    <xf numFmtId="49" fontId="17" fillId="2" borderId="27" xfId="0" applyNumberFormat="1" applyFont="1" applyFill="1" applyBorder="1" applyAlignment="1" applyProtection="1">
      <alignment horizontal="left" vertical="center"/>
      <protection locked="0"/>
    </xf>
    <xf numFmtId="49" fontId="17" fillId="2" borderId="26" xfId="0" applyNumberFormat="1" applyFont="1" applyFill="1" applyBorder="1" applyAlignment="1" applyProtection="1">
      <alignment horizontal="left" vertical="center"/>
      <protection locked="0"/>
    </xf>
    <xf numFmtId="49" fontId="17" fillId="2" borderId="25" xfId="0" applyNumberFormat="1" applyFont="1" applyFill="1" applyBorder="1" applyAlignment="1" applyProtection="1">
      <alignment horizontal="left" vertical="center"/>
      <protection locked="0"/>
    </xf>
    <xf numFmtId="0" fontId="22" fillId="0" borderId="29"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4" xfId="0" applyFont="1" applyBorder="1" applyAlignment="1">
      <alignment horizontal="left" vertical="center" wrapText="1"/>
    </xf>
    <xf numFmtId="0" fontId="24" fillId="2" borderId="6" xfId="0" applyFont="1" applyFill="1" applyBorder="1" applyAlignment="1">
      <alignment horizontal="center" vertical="center"/>
    </xf>
    <xf numFmtId="0" fontId="24" fillId="2" borderId="0" xfId="0" applyFont="1" applyFill="1" applyAlignment="1">
      <alignment horizontal="center" vertical="center"/>
    </xf>
    <xf numFmtId="0" fontId="20" fillId="6" borderId="0" xfId="0" applyFont="1" applyFill="1" applyAlignment="1">
      <alignment horizontal="left" vertical="center" shrinkToFit="1"/>
    </xf>
    <xf numFmtId="0" fontId="27" fillId="9" borderId="4" xfId="0" applyFont="1" applyFill="1" applyBorder="1" applyAlignment="1">
      <alignment horizontal="center" vertical="center"/>
    </xf>
    <xf numFmtId="0" fontId="0" fillId="2" borderId="1" xfId="0" applyFill="1" applyBorder="1" applyAlignment="1">
      <alignment horizontal="center" vertical="center"/>
    </xf>
    <xf numFmtId="0" fontId="0" fillId="12" borderId="1" xfId="0" applyFill="1" applyBorder="1" applyAlignment="1">
      <alignment horizontal="center" vertical="center"/>
    </xf>
    <xf numFmtId="0" fontId="0" fillId="5" borderId="1" xfId="0" applyFill="1" applyBorder="1">
      <alignment vertical="center"/>
    </xf>
    <xf numFmtId="0" fontId="0" fillId="0" borderId="1" xfId="0" applyBorder="1">
      <alignment vertical="center"/>
    </xf>
    <xf numFmtId="0" fontId="0" fillId="5" borderId="3" xfId="0" applyFill="1" applyBorder="1">
      <alignment vertical="center"/>
    </xf>
    <xf numFmtId="0" fontId="17" fillId="2" borderId="32" xfId="0" applyFont="1" applyFill="1" applyBorder="1" applyAlignment="1" applyProtection="1">
      <alignment horizontal="left" vertical="center" wrapText="1"/>
      <protection locked="0"/>
    </xf>
    <xf numFmtId="0" fontId="17" fillId="0" borderId="27"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4" fillId="0" borderId="0" xfId="0" applyFont="1" applyAlignment="1">
      <alignment horizontal="left" vertical="center"/>
    </xf>
    <xf numFmtId="0" fontId="14" fillId="0" borderId="4" xfId="0" applyFont="1" applyBorder="1" applyAlignment="1">
      <alignment horizontal="left" vertical="center"/>
    </xf>
    <xf numFmtId="0" fontId="17" fillId="2" borderId="32" xfId="0" applyFont="1" applyFill="1" applyBorder="1" applyProtection="1">
      <alignment vertical="center"/>
      <protection locked="0"/>
    </xf>
    <xf numFmtId="0" fontId="17" fillId="2" borderId="31" xfId="0" applyFont="1" applyFill="1" applyBorder="1" applyProtection="1">
      <alignment vertical="center"/>
      <protection locked="0"/>
    </xf>
    <xf numFmtId="0" fontId="17" fillId="2" borderId="30" xfId="0" applyFont="1" applyFill="1" applyBorder="1" applyProtection="1">
      <alignment vertical="center"/>
      <protection locked="0"/>
    </xf>
    <xf numFmtId="0" fontId="17" fillId="2" borderId="27" xfId="0" applyFont="1" applyFill="1" applyBorder="1" applyProtection="1">
      <alignment vertical="center"/>
      <protection locked="0"/>
    </xf>
    <xf numFmtId="0" fontId="17" fillId="2" borderId="26" xfId="0" applyFont="1" applyFill="1" applyBorder="1" applyProtection="1">
      <alignment vertical="center"/>
      <protection locked="0"/>
    </xf>
    <xf numFmtId="0" fontId="17" fillId="2" borderId="25" xfId="0" applyFont="1" applyFill="1" applyBorder="1" applyProtection="1">
      <alignment vertical="center"/>
      <protection locked="0"/>
    </xf>
    <xf numFmtId="177" fontId="17" fillId="6" borderId="8" xfId="0" applyNumberFormat="1" applyFont="1" applyFill="1" applyBorder="1" applyAlignment="1" applyProtection="1">
      <alignment horizontal="left" vertical="center"/>
      <protection locked="0"/>
    </xf>
    <xf numFmtId="177" fontId="17" fillId="6" borderId="0" xfId="0" applyNumberFormat="1" applyFont="1" applyFill="1" applyAlignment="1" applyProtection="1">
      <alignment horizontal="left" vertical="center"/>
      <protection locked="0"/>
    </xf>
    <xf numFmtId="177" fontId="17" fillId="6" borderId="9" xfId="0" applyNumberFormat="1" applyFont="1" applyFill="1" applyBorder="1" applyAlignment="1" applyProtection="1">
      <alignment horizontal="left" vertical="center"/>
      <protection locked="0"/>
    </xf>
    <xf numFmtId="177" fontId="17" fillId="6" borderId="10" xfId="0" applyNumberFormat="1" applyFont="1" applyFill="1" applyBorder="1" applyAlignment="1" applyProtection="1">
      <alignment horizontal="left" vertical="center"/>
      <protection locked="0"/>
    </xf>
    <xf numFmtId="177" fontId="17" fillId="6" borderId="4" xfId="0" applyNumberFormat="1" applyFont="1" applyFill="1" applyBorder="1" applyAlignment="1" applyProtection="1">
      <alignment horizontal="left" vertical="center"/>
      <protection locked="0"/>
    </xf>
    <xf numFmtId="177" fontId="17" fillId="6" borderId="11" xfId="0" applyNumberFormat="1" applyFont="1" applyFill="1" applyBorder="1" applyAlignment="1" applyProtection="1">
      <alignment horizontal="left" vertical="center"/>
      <protection locked="0"/>
    </xf>
    <xf numFmtId="0" fontId="14" fillId="6" borderId="5" xfId="0" applyFont="1" applyFill="1" applyBorder="1" applyAlignment="1">
      <alignment horizontal="center" vertical="center"/>
    </xf>
    <xf numFmtId="0" fontId="14" fillId="6" borderId="7" xfId="0" applyFont="1" applyFill="1" applyBorder="1" applyAlignment="1">
      <alignment horizontal="center" vertical="center"/>
    </xf>
    <xf numFmtId="0" fontId="14" fillId="6" borderId="8"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11" xfId="0" applyFont="1" applyFill="1" applyBorder="1" applyAlignment="1">
      <alignment horizontal="center" vertical="center"/>
    </xf>
    <xf numFmtId="0" fontId="17" fillId="6" borderId="1"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4" fillId="5" borderId="1"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4" fillId="6" borderId="6"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14" fillId="6" borderId="0" xfId="0" applyFont="1" applyFill="1" applyAlignment="1">
      <alignment horizontal="left" vertical="center" wrapText="1"/>
    </xf>
    <xf numFmtId="0" fontId="14" fillId="6" borderId="9" xfId="0" applyFont="1" applyFill="1" applyBorder="1" applyAlignment="1">
      <alignment horizontal="left" vertical="center" wrapText="1"/>
    </xf>
    <xf numFmtId="0" fontId="14" fillId="6" borderId="10"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14" fillId="6" borderId="11" xfId="0" applyFont="1" applyFill="1" applyBorder="1" applyAlignment="1">
      <alignment horizontal="left" vertical="center" wrapText="1"/>
    </xf>
    <xf numFmtId="0" fontId="16" fillId="5" borderId="5"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10"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11" xfId="0" applyFont="1" applyFill="1" applyBorder="1" applyAlignment="1">
      <alignment horizontal="center" vertical="center"/>
    </xf>
    <xf numFmtId="0" fontId="17" fillId="6" borderId="5" xfId="0" applyFont="1" applyFill="1" applyBorder="1" applyAlignment="1">
      <alignment horizontal="left" vertical="center" wrapText="1"/>
    </xf>
    <xf numFmtId="0" fontId="17" fillId="6" borderId="6" xfId="0" applyFont="1" applyFill="1" applyBorder="1" applyAlignment="1">
      <alignment horizontal="left" vertical="center" wrapText="1"/>
    </xf>
    <xf numFmtId="0" fontId="17" fillId="6" borderId="7" xfId="0" applyFont="1" applyFill="1" applyBorder="1" applyAlignment="1">
      <alignment horizontal="left" vertical="center" wrapText="1"/>
    </xf>
    <xf numFmtId="0" fontId="17" fillId="6" borderId="8" xfId="0" applyFont="1" applyFill="1" applyBorder="1" applyAlignment="1">
      <alignment horizontal="left" vertical="center" wrapText="1"/>
    </xf>
    <xf numFmtId="0" fontId="17" fillId="6" borderId="0" xfId="0" applyFont="1" applyFill="1" applyAlignment="1">
      <alignment horizontal="left" vertical="center" wrapText="1"/>
    </xf>
    <xf numFmtId="0" fontId="17" fillId="6" borderId="9" xfId="0" applyFont="1" applyFill="1" applyBorder="1" applyAlignment="1">
      <alignment horizontal="left" vertical="center" wrapText="1"/>
    </xf>
    <xf numFmtId="0" fontId="17" fillId="6" borderId="10" xfId="0" applyFont="1" applyFill="1" applyBorder="1" applyAlignment="1">
      <alignment horizontal="left" vertical="center" wrapText="1"/>
    </xf>
    <xf numFmtId="0" fontId="17" fillId="6" borderId="4" xfId="0" applyFont="1" applyFill="1" applyBorder="1" applyAlignment="1">
      <alignment horizontal="left" vertical="center" wrapText="1"/>
    </xf>
    <xf numFmtId="0" fontId="17" fillId="6" borderId="11" xfId="0" applyFont="1" applyFill="1" applyBorder="1" applyAlignment="1">
      <alignment horizontal="left" vertical="center" wrapText="1"/>
    </xf>
    <xf numFmtId="0" fontId="28" fillId="8" borderId="5" xfId="0" applyFont="1" applyFill="1" applyBorder="1" applyAlignment="1">
      <alignment horizontal="left" vertical="center"/>
    </xf>
    <xf numFmtId="0" fontId="28" fillId="8" borderId="6" xfId="0" applyFont="1" applyFill="1" applyBorder="1" applyAlignment="1">
      <alignment horizontal="left" vertical="center"/>
    </xf>
    <xf numFmtId="0" fontId="28" fillId="8" borderId="7" xfId="0" applyFont="1" applyFill="1" applyBorder="1" applyAlignment="1">
      <alignment horizontal="left" vertical="center"/>
    </xf>
    <xf numFmtId="0" fontId="28" fillId="8" borderId="10" xfId="0" applyFont="1" applyFill="1" applyBorder="1" applyAlignment="1">
      <alignment horizontal="left" vertical="center"/>
    </xf>
    <xf numFmtId="0" fontId="28" fillId="8" borderId="4" xfId="0" applyFont="1" applyFill="1" applyBorder="1" applyAlignment="1">
      <alignment horizontal="left" vertical="center"/>
    </xf>
    <xf numFmtId="0" fontId="28" fillId="8" borderId="11" xfId="0" applyFont="1" applyFill="1" applyBorder="1" applyAlignment="1">
      <alignment horizontal="left" vertical="center"/>
    </xf>
    <xf numFmtId="0" fontId="17" fillId="6" borderId="0" xfId="0" applyFont="1" applyFill="1" applyAlignment="1">
      <alignment horizontal="left" vertical="center"/>
    </xf>
    <xf numFmtId="0" fontId="17" fillId="6" borderId="4" xfId="0" applyFont="1" applyFill="1" applyBorder="1" applyAlignment="1">
      <alignment horizontal="left" vertical="center"/>
    </xf>
    <xf numFmtId="0" fontId="0" fillId="5" borderId="1" xfId="0" applyFill="1" applyBorder="1" applyProtection="1">
      <alignment vertical="center"/>
      <protection locked="0"/>
    </xf>
    <xf numFmtId="0" fontId="0" fillId="0" borderId="0" xfId="0" applyAlignment="1" applyProtection="1">
      <alignment vertical="center" wrapText="1"/>
      <protection locked="0"/>
    </xf>
    <xf numFmtId="0" fontId="5" fillId="0" borderId="6" xfId="0" applyFont="1" applyBorder="1" applyAlignment="1">
      <alignment horizontal="left" vertical="center"/>
    </xf>
    <xf numFmtId="0" fontId="29" fillId="0" borderId="0" xfId="0" applyFont="1" applyAlignment="1">
      <alignment horizontal="right" vertical="center"/>
    </xf>
    <xf numFmtId="0" fontId="0" fillId="4" borderId="0" xfId="0" applyFill="1" applyAlignment="1">
      <alignment horizontal="left" vertical="top"/>
    </xf>
    <xf numFmtId="0" fontId="0" fillId="4" borderId="0" xfId="0" applyFill="1" applyAlignment="1">
      <alignment horizontal="left" vertical="center"/>
    </xf>
    <xf numFmtId="0" fontId="36" fillId="0" borderId="0" xfId="0" applyFont="1" applyAlignment="1">
      <alignment horizontal="left" vertical="top" wrapText="1"/>
    </xf>
    <xf numFmtId="0" fontId="0" fillId="5"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FCE4D6"/>
      <color rgb="FFEDEDED"/>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45720</xdr:rowOff>
        </xdr:from>
        <xdr:to>
          <xdr:col>44</xdr:col>
          <xdr:colOff>76200</xdr:colOff>
          <xdr:row>65</xdr:row>
          <xdr:rowOff>137160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1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1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1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175260</xdr:rowOff>
        </xdr:from>
        <xdr:to>
          <xdr:col>44</xdr:col>
          <xdr:colOff>83820</xdr:colOff>
          <xdr:row>28</xdr:row>
          <xdr:rowOff>60960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364435</xdr:colOff>
      <xdr:row>0</xdr:row>
      <xdr:rowOff>132521</xdr:rowOff>
    </xdr:from>
    <xdr:to>
      <xdr:col>65</xdr:col>
      <xdr:colOff>33131</xdr:colOff>
      <xdr:row>6</xdr:row>
      <xdr:rowOff>99390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812985" y="132521"/>
          <a:ext cx="7060096" cy="881269"/>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4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CEB8-E81B-4A7D-A068-AF1014508749}">
  <sheetPr codeName="Sheet1">
    <tabColor rgb="FFFFFF00"/>
    <pageSetUpPr fitToPage="1"/>
  </sheetPr>
  <dimension ref="A1:Q48"/>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23" hidden="1" customWidth="1"/>
    <col min="13" max="16" width="9" style="23" hidden="1" customWidth="1"/>
  </cols>
  <sheetData>
    <row r="1" spans="1:11" x14ac:dyDescent="0.2">
      <c r="A1" t="str">
        <f>IF(審査結果サマリ!E4&lt;&gt;"","工業会審査管理番号：　" &amp;審査結果サマリ!C2,"")</f>
        <v/>
      </c>
      <c r="J1" s="86" t="s">
        <v>213</v>
      </c>
    </row>
    <row r="3" spans="1:11" ht="23.4" x14ac:dyDescent="0.2">
      <c r="A3" s="241" t="s">
        <v>30</v>
      </c>
      <c r="B3" s="241"/>
      <c r="C3" s="241"/>
      <c r="D3" s="241"/>
      <c r="E3" s="241"/>
      <c r="F3" s="241"/>
      <c r="G3" s="241"/>
      <c r="H3" s="241"/>
      <c r="I3" s="241"/>
      <c r="J3" s="241"/>
      <c r="K3" s="241"/>
    </row>
    <row r="4" spans="1:11" ht="13.8" thickBot="1" x14ac:dyDescent="0.25"/>
    <row r="5" spans="1:11" ht="20.25" customHeight="1" thickBot="1" x14ac:dyDescent="0.25">
      <c r="B5" s="4" t="s">
        <v>0</v>
      </c>
      <c r="C5" s="242"/>
      <c r="D5" s="243"/>
      <c r="E5" s="243"/>
      <c r="F5" s="243"/>
      <c r="G5" s="243"/>
      <c r="H5" s="243"/>
      <c r="I5" s="244"/>
    </row>
    <row r="6" spans="1:11" ht="20.25" customHeight="1" thickBot="1" x14ac:dyDescent="0.25">
      <c r="B6" s="4" t="s">
        <v>1</v>
      </c>
      <c r="C6" s="242"/>
      <c r="D6" s="243"/>
      <c r="E6" s="243"/>
      <c r="F6" s="243"/>
      <c r="G6" s="243"/>
      <c r="H6" s="243"/>
      <c r="I6" s="244"/>
    </row>
    <row r="8" spans="1:11" ht="39.75" customHeight="1" x14ac:dyDescent="0.2">
      <c r="B8" s="245" t="s">
        <v>201</v>
      </c>
      <c r="C8" s="245"/>
      <c r="D8" s="245"/>
      <c r="E8" s="245"/>
      <c r="F8" s="245"/>
      <c r="G8" s="245"/>
      <c r="H8" s="245"/>
      <c r="I8" s="245"/>
      <c r="J8" s="245"/>
    </row>
    <row r="10" spans="1:11" ht="16.2" x14ac:dyDescent="0.2">
      <c r="B10" s="9"/>
      <c r="C10" s="17" t="s">
        <v>2</v>
      </c>
      <c r="D10" s="17"/>
      <c r="E10" s="10"/>
      <c r="F10" s="10"/>
      <c r="G10" s="10"/>
      <c r="H10" s="10"/>
      <c r="I10" s="10"/>
      <c r="J10" s="11"/>
    </row>
    <row r="11" spans="1:11" x14ac:dyDescent="0.2">
      <c r="B11" s="12"/>
      <c r="J11" s="13"/>
    </row>
    <row r="12" spans="1:11" x14ac:dyDescent="0.2">
      <c r="B12" s="12"/>
      <c r="C12" s="39" t="s">
        <v>3</v>
      </c>
      <c r="D12" s="38"/>
      <c r="E12" s="246" t="s">
        <v>221</v>
      </c>
      <c r="F12" s="247"/>
      <c r="G12" s="247"/>
      <c r="H12" s="247"/>
      <c r="I12" s="248"/>
      <c r="J12" s="13"/>
    </row>
    <row r="13" spans="1:11" x14ac:dyDescent="0.2">
      <c r="B13" s="12"/>
      <c r="C13" s="10"/>
      <c r="D13" s="10"/>
      <c r="E13" s="185"/>
      <c r="F13" s="185"/>
      <c r="G13" s="185"/>
      <c r="H13" s="185"/>
      <c r="I13" s="185"/>
      <c r="J13" s="13"/>
    </row>
    <row r="14" spans="1:11" x14ac:dyDescent="0.2">
      <c r="B14" s="14"/>
      <c r="C14" s="1"/>
      <c r="D14" s="1"/>
      <c r="E14" s="1"/>
      <c r="F14" s="1"/>
      <c r="G14" s="1"/>
      <c r="H14" s="3"/>
      <c r="I14" s="3"/>
      <c r="J14" s="15"/>
    </row>
    <row r="15" spans="1:11" hidden="1" x14ac:dyDescent="0.2"/>
    <row r="16" spans="1:11" ht="16.2" hidden="1" x14ac:dyDescent="0.2">
      <c r="B16" s="9"/>
      <c r="C16" s="17" t="s">
        <v>189</v>
      </c>
      <c r="D16" s="17"/>
      <c r="E16" s="10"/>
      <c r="F16" s="10"/>
      <c r="G16" s="10"/>
      <c r="H16" s="10"/>
      <c r="I16" s="10"/>
      <c r="J16" s="11"/>
    </row>
    <row r="17" spans="1:17" ht="13.8" hidden="1" thickBot="1" x14ac:dyDescent="0.25">
      <c r="B17" s="12"/>
      <c r="J17" s="13"/>
      <c r="L17"/>
    </row>
    <row r="18" spans="1:17" ht="13.8" hidden="1" thickBot="1" x14ac:dyDescent="0.25">
      <c r="B18" s="12"/>
      <c r="C18" s="220"/>
      <c r="D18" s="221"/>
      <c r="E18" s="221"/>
      <c r="F18" s="221"/>
      <c r="G18" s="221"/>
      <c r="H18" s="222"/>
      <c r="I18" s="150"/>
      <c r="J18" s="13"/>
      <c r="L18" t="str">
        <f>IF(C18&lt;&gt;"",C18,"")</f>
        <v/>
      </c>
      <c r="M18" s="151" t="str">
        <f>IF(AND(C18&lt;&gt;"",I18&lt;&gt;""),I18,"")</f>
        <v/>
      </c>
      <c r="Q18" s="40" t="str">
        <f>IF(L18&lt;&gt;"",IF(M18&lt;&gt;"","OK","「あり」または「なし」を選択してください"),"")</f>
        <v/>
      </c>
    </row>
    <row r="19" spans="1:17" ht="13.95" hidden="1" customHeight="1" thickBot="1" x14ac:dyDescent="0.25">
      <c r="B19" s="12"/>
      <c r="C19" s="223"/>
      <c r="D19" s="224"/>
      <c r="E19" s="224"/>
      <c r="F19" s="224"/>
      <c r="G19" s="224"/>
      <c r="H19" s="225"/>
      <c r="I19" s="150"/>
      <c r="J19" s="13"/>
      <c r="L19" t="str">
        <f>IF(C19&lt;&gt;"",C19,"")</f>
        <v/>
      </c>
      <c r="M19" s="151" t="str">
        <f>IF(AND(C19&lt;&gt;"",I19&lt;&gt;""),I19,"")</f>
        <v/>
      </c>
      <c r="Q19" s="40" t="str">
        <f>IF(L19&lt;&gt;"",IF(M19&lt;&gt;"","OK","「あり」または「なし」を選択してください"),"")</f>
        <v/>
      </c>
    </row>
    <row r="20" spans="1:17" ht="13.8" hidden="1" thickBot="1" x14ac:dyDescent="0.25">
      <c r="B20" s="12"/>
      <c r="C20" s="220"/>
      <c r="D20" s="221"/>
      <c r="E20" s="221"/>
      <c r="F20" s="221"/>
      <c r="G20" s="221"/>
      <c r="H20" s="222"/>
      <c r="I20" s="150"/>
      <c r="J20" s="13"/>
      <c r="L20" t="str">
        <f>IF(C20&lt;&gt;"",C20,"")</f>
        <v/>
      </c>
      <c r="M20" s="151" t="str">
        <f>IF(AND(C20&lt;&gt;"",I20&lt;&gt;""),I20,"")</f>
        <v/>
      </c>
      <c r="Q20" s="40" t="str">
        <f>IF(L20&lt;&gt;"",IF(M20&lt;&gt;"","OK","「あり」または「なし」を選択してください"),"")</f>
        <v/>
      </c>
    </row>
    <row r="21" spans="1:17" hidden="1" x14ac:dyDescent="0.2">
      <c r="B21" s="12"/>
      <c r="E21" s="152"/>
      <c r="F21" s="152"/>
      <c r="G21" s="152"/>
      <c r="H21" s="152"/>
      <c r="I21" s="8"/>
      <c r="J21" s="13"/>
    </row>
    <row r="22" spans="1:17" hidden="1" x14ac:dyDescent="0.2">
      <c r="B22" s="14"/>
      <c r="C22" s="1"/>
      <c r="D22" s="1"/>
      <c r="E22" s="1"/>
      <c r="F22" s="1"/>
      <c r="G22" s="1"/>
      <c r="H22" s="1"/>
      <c r="I22" s="1"/>
      <c r="J22" s="15"/>
    </row>
    <row r="24" spans="1:17" ht="16.2" x14ac:dyDescent="0.2">
      <c r="B24" s="9"/>
      <c r="C24" s="17" t="s">
        <v>5</v>
      </c>
      <c r="D24" s="17"/>
      <c r="E24" s="10"/>
      <c r="F24" s="10"/>
      <c r="G24" s="10"/>
      <c r="H24" s="10"/>
      <c r="I24" s="10"/>
      <c r="J24" s="11"/>
      <c r="L24"/>
      <c r="M24"/>
      <c r="N24"/>
      <c r="O24"/>
      <c r="P24"/>
    </row>
    <row r="25" spans="1:17" ht="13.8" thickBot="1" x14ac:dyDescent="0.25">
      <c r="B25" s="12"/>
      <c r="J25" s="13"/>
      <c r="L25" t="str">
        <f>L26&amp;"
"&amp;L27</f>
        <v>部屋数：　【　　】　[室]
製品当たり容積：　【　　】　[L]</v>
      </c>
      <c r="M25"/>
      <c r="N25"/>
      <c r="O25"/>
      <c r="P25"/>
    </row>
    <row r="26" spans="1:17" ht="13.8" thickBot="1" x14ac:dyDescent="0.25">
      <c r="B26" s="12"/>
      <c r="C26" s="223" t="s">
        <v>260</v>
      </c>
      <c r="D26" s="224"/>
      <c r="E26" s="232"/>
      <c r="F26" s="233"/>
      <c r="G26" s="233"/>
      <c r="H26" s="234"/>
      <c r="I26" s="21" t="s">
        <v>262</v>
      </c>
      <c r="J26" s="13"/>
      <c r="L26" t="str">
        <f>C26&amp;"：　【　"&amp;部屋数&amp;"　】　"&amp;I26</f>
        <v>部屋数：　【　　】　[室]</v>
      </c>
      <c r="M26"/>
      <c r="N26"/>
      <c r="O26"/>
      <c r="P26"/>
    </row>
    <row r="27" spans="1:17" ht="13.8" thickBot="1" x14ac:dyDescent="0.25">
      <c r="B27" s="12"/>
      <c r="C27" s="223" t="s">
        <v>261</v>
      </c>
      <c r="D27" s="224"/>
      <c r="E27" s="232"/>
      <c r="F27" s="233"/>
      <c r="G27" s="233"/>
      <c r="H27" s="234"/>
      <c r="I27" s="21" t="s">
        <v>263</v>
      </c>
      <c r="J27" s="13"/>
      <c r="L27" t="str">
        <f>C27&amp;"：　【　"&amp;製品当たり容積&amp;"　】　"&amp;I27</f>
        <v>製品当たり容積：　【　　】　[L]</v>
      </c>
      <c r="M27"/>
      <c r="N27"/>
      <c r="O27"/>
      <c r="P27"/>
    </row>
    <row r="28" spans="1:17" x14ac:dyDescent="0.2">
      <c r="B28" s="12"/>
      <c r="C28" s="186"/>
      <c r="D28" s="186"/>
      <c r="E28" s="184"/>
      <c r="F28" s="184"/>
      <c r="G28" s="184"/>
      <c r="H28" s="184"/>
      <c r="I28" s="8"/>
      <c r="J28" s="13"/>
      <c r="L28" t="s">
        <v>259</v>
      </c>
      <c r="M28" s="206" t="e">
        <f>製品当たり容積/部屋数*0.7</f>
        <v>#DIV/0!</v>
      </c>
      <c r="N28"/>
      <c r="O28"/>
      <c r="P28"/>
    </row>
    <row r="29" spans="1:17" x14ac:dyDescent="0.2">
      <c r="B29" s="14"/>
      <c r="C29" s="1"/>
      <c r="D29" s="1"/>
      <c r="E29" s="1"/>
      <c r="F29" s="1"/>
      <c r="G29" s="1"/>
      <c r="H29" s="1"/>
      <c r="I29" s="1"/>
      <c r="J29" s="15"/>
      <c r="L29"/>
      <c r="M29"/>
      <c r="N29"/>
      <c r="O29"/>
      <c r="P29"/>
    </row>
    <row r="30" spans="1:17" s="23" customFormat="1" x14ac:dyDescent="0.2">
      <c r="A30"/>
      <c r="B30"/>
      <c r="C30"/>
      <c r="D30"/>
      <c r="E30"/>
      <c r="F30"/>
      <c r="G30"/>
      <c r="H30" s="2"/>
      <c r="I30" s="2"/>
      <c r="J30"/>
      <c r="K30"/>
      <c r="Q30"/>
    </row>
    <row r="31" spans="1:17" s="23" customFormat="1" ht="16.2" x14ac:dyDescent="0.2">
      <c r="B31" s="37"/>
      <c r="C31" s="36" t="s">
        <v>7</v>
      </c>
      <c r="D31" s="36"/>
      <c r="E31" s="35"/>
      <c r="F31" s="35"/>
      <c r="G31" s="35"/>
      <c r="H31" s="34"/>
      <c r="I31" s="34"/>
      <c r="J31" s="33"/>
    </row>
    <row r="32" spans="1:17" s="23" customFormat="1" ht="13.8" thickBot="1" x14ac:dyDescent="0.25">
      <c r="B32" s="32"/>
      <c r="H32" s="30"/>
      <c r="I32" s="30"/>
      <c r="J32" s="29"/>
    </row>
    <row r="33" spans="2:10" s="23" customFormat="1" ht="13.8" thickBot="1" x14ac:dyDescent="0.25">
      <c r="B33" s="32"/>
      <c r="C33" s="227" t="s">
        <v>29</v>
      </c>
      <c r="D33" s="228"/>
      <c r="E33" s="229" t="s">
        <v>8</v>
      </c>
      <c r="F33" s="230"/>
      <c r="G33" s="230"/>
      <c r="H33" s="230"/>
      <c r="I33" s="231"/>
      <c r="J33" s="29"/>
    </row>
    <row r="34" spans="2:10" s="23" customFormat="1" ht="13.8" thickBot="1" x14ac:dyDescent="0.25">
      <c r="B34" s="32"/>
      <c r="C34" s="227" t="s">
        <v>28</v>
      </c>
      <c r="D34" s="228"/>
      <c r="E34" s="229" t="s">
        <v>8</v>
      </c>
      <c r="F34" s="230"/>
      <c r="G34" s="230"/>
      <c r="H34" s="230"/>
      <c r="I34" s="231"/>
      <c r="J34" s="29"/>
    </row>
    <row r="35" spans="2:10" s="23" customFormat="1" ht="13.8" thickBot="1" x14ac:dyDescent="0.25">
      <c r="B35" s="32"/>
      <c r="C35" s="227" t="s">
        <v>27</v>
      </c>
      <c r="D35" s="228"/>
      <c r="E35" s="229" t="s">
        <v>8</v>
      </c>
      <c r="F35" s="230"/>
      <c r="G35" s="230"/>
      <c r="H35" s="230"/>
      <c r="I35" s="231"/>
      <c r="J35" s="29"/>
    </row>
    <row r="36" spans="2:10" s="23" customFormat="1" ht="13.8" thickBot="1" x14ac:dyDescent="0.25">
      <c r="B36" s="32"/>
      <c r="C36" s="227" t="s">
        <v>26</v>
      </c>
      <c r="D36" s="228"/>
      <c r="E36" s="229" t="s">
        <v>8</v>
      </c>
      <c r="F36" s="230"/>
      <c r="G36" s="230"/>
      <c r="H36" s="230"/>
      <c r="I36" s="231"/>
      <c r="J36" s="29"/>
    </row>
    <row r="37" spans="2:10" s="23" customFormat="1" ht="13.8" thickBot="1" x14ac:dyDescent="0.25">
      <c r="B37" s="32"/>
      <c r="C37" s="227" t="s">
        <v>25</v>
      </c>
      <c r="D37" s="228"/>
      <c r="E37" s="229" t="s">
        <v>8</v>
      </c>
      <c r="F37" s="230"/>
      <c r="G37" s="230"/>
      <c r="H37" s="230"/>
      <c r="I37" s="231"/>
      <c r="J37" s="29"/>
    </row>
    <row r="38" spans="2:10" s="23" customFormat="1" x14ac:dyDescent="0.2">
      <c r="B38" s="32"/>
      <c r="C38" s="23" t="s">
        <v>24</v>
      </c>
      <c r="H38" s="31"/>
      <c r="I38" s="30"/>
      <c r="J38" s="29"/>
    </row>
    <row r="39" spans="2:10" s="23" customFormat="1" x14ac:dyDescent="0.2">
      <c r="B39" s="28"/>
      <c r="C39" s="27"/>
      <c r="D39" s="27"/>
      <c r="E39" s="27"/>
      <c r="F39" s="27"/>
      <c r="G39" s="27"/>
      <c r="H39" s="26"/>
      <c r="I39" s="25"/>
      <c r="J39" s="24"/>
    </row>
    <row r="40" spans="2:10" s="23" customFormat="1" x14ac:dyDescent="0.2"/>
    <row r="41" spans="2:10" s="23" customFormat="1" x14ac:dyDescent="0.2">
      <c r="C41" s="238" t="s">
        <v>23</v>
      </c>
      <c r="D41" s="239"/>
      <c r="E41" s="238"/>
      <c r="F41" s="240"/>
      <c r="G41" s="240"/>
      <c r="H41" s="240"/>
      <c r="I41" s="239"/>
    </row>
    <row r="42" spans="2:10" s="23" customFormat="1" x14ac:dyDescent="0.2">
      <c r="C42" s="226"/>
      <c r="D42" s="226"/>
      <c r="E42" s="226"/>
      <c r="F42" s="226"/>
      <c r="G42" s="226"/>
      <c r="H42" s="226"/>
      <c r="I42" s="226"/>
    </row>
    <row r="43" spans="2:10" s="23" customFormat="1" x14ac:dyDescent="0.2">
      <c r="C43" s="235" t="s">
        <v>22</v>
      </c>
      <c r="D43" s="236"/>
      <c r="E43" s="235"/>
      <c r="F43" s="237"/>
      <c r="G43" s="237"/>
      <c r="H43" s="237"/>
      <c r="I43" s="236"/>
    </row>
    <row r="44" spans="2:10" s="23" customFormat="1" x14ac:dyDescent="0.2">
      <c r="C44" s="235" t="s">
        <v>21</v>
      </c>
      <c r="D44" s="236"/>
      <c r="E44" s="235"/>
      <c r="F44" s="237"/>
      <c r="G44" s="237"/>
      <c r="H44" s="237"/>
      <c r="I44" s="236"/>
    </row>
    <row r="45" spans="2:10" s="23" customFormat="1" x14ac:dyDescent="0.2">
      <c r="C45" s="235" t="s">
        <v>20</v>
      </c>
      <c r="D45" s="236"/>
      <c r="E45" s="235"/>
      <c r="F45" s="237"/>
      <c r="G45" s="237"/>
      <c r="H45" s="237"/>
      <c r="I45" s="236"/>
    </row>
    <row r="46" spans="2:10" s="23" customFormat="1" x14ac:dyDescent="0.2">
      <c r="C46" s="235" t="s">
        <v>19</v>
      </c>
      <c r="D46" s="236"/>
      <c r="E46" s="235"/>
      <c r="F46" s="237"/>
      <c r="G46" s="237"/>
      <c r="H46" s="237"/>
      <c r="I46" s="236"/>
    </row>
    <row r="47" spans="2:10" s="23" customFormat="1" x14ac:dyDescent="0.2">
      <c r="C47" s="235" t="s">
        <v>18</v>
      </c>
      <c r="D47" s="236"/>
      <c r="E47" s="235"/>
      <c r="F47" s="237"/>
      <c r="G47" s="237"/>
      <c r="H47" s="237"/>
      <c r="I47" s="236"/>
    </row>
    <row r="48" spans="2:10" s="23" customFormat="1" x14ac:dyDescent="0.2"/>
  </sheetData>
  <sheetProtection algorithmName="SHA-512" hashValue="jbR5OZxWAAYBqsTPckDlwXuUFujGB0Memf1vSRCwP060ehjxFAVi4m726VUyx3xrlZvjiT4Docg4fhZI/2Lvlg==" saltValue="NRVj5yTMyxka/IOSsflCrQ==" spinCount="100000" sheet="1" objects="1" scenarios="1" formatCells="0" formatRows="0" insertRows="0" deleteRows="0"/>
  <mergeCells count="36">
    <mergeCell ref="A3:K3"/>
    <mergeCell ref="C5:I5"/>
    <mergeCell ref="C6:I6"/>
    <mergeCell ref="B8:J8"/>
    <mergeCell ref="E12:I12"/>
    <mergeCell ref="E37:I37"/>
    <mergeCell ref="C41:D41"/>
    <mergeCell ref="E41:I41"/>
    <mergeCell ref="C27:D27"/>
    <mergeCell ref="E27:H27"/>
    <mergeCell ref="C47:D47"/>
    <mergeCell ref="E47:I47"/>
    <mergeCell ref="C43:D43"/>
    <mergeCell ref="E43:I43"/>
    <mergeCell ref="C44:D44"/>
    <mergeCell ref="E44:I44"/>
    <mergeCell ref="C45:D45"/>
    <mergeCell ref="E45:I45"/>
    <mergeCell ref="C46:D46"/>
    <mergeCell ref="E46:I46"/>
    <mergeCell ref="C18:H18"/>
    <mergeCell ref="C19:H19"/>
    <mergeCell ref="C20:H20"/>
    <mergeCell ref="C42:D42"/>
    <mergeCell ref="E42:I42"/>
    <mergeCell ref="C33:D33"/>
    <mergeCell ref="E33:I33"/>
    <mergeCell ref="C34:D34"/>
    <mergeCell ref="E34:I34"/>
    <mergeCell ref="C35:D35"/>
    <mergeCell ref="E35:I35"/>
    <mergeCell ref="C36:D36"/>
    <mergeCell ref="E36:I36"/>
    <mergeCell ref="C37:D37"/>
    <mergeCell ref="C26:D26"/>
    <mergeCell ref="E26:H26"/>
  </mergeCells>
  <phoneticPr fontId="1"/>
  <dataValidations count="2">
    <dataValidation type="list" allowBlank="1" showInputMessage="1" showErrorMessage="1" sqref="E23:G23 E15:G15" xr:uid="{BEE34945-353F-495E-B9BE-8212EE7BBA91}">
      <formula1>INDIRECT(#REF!)</formula1>
    </dataValidation>
    <dataValidation type="list" allowBlank="1" showInputMessage="1" showErrorMessage="1" sqref="I18:I20" xr:uid="{CB63A02D-53AF-42F8-ADD4-45794E7A6DE9}">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9F320-D08B-4115-9EC1-44FA3B8FAA6E}">
  <sheetPr>
    <tabColor theme="0"/>
    <pageSetUpPr fitToPage="1"/>
  </sheetPr>
  <dimension ref="A1:E11"/>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2.77734375" style="166" bestFit="1" customWidth="1"/>
    <col min="2" max="2" width="50.109375" style="166" customWidth="1"/>
    <col min="3" max="4" width="15.44140625" style="166" customWidth="1"/>
    <col min="5" max="5" width="85.5546875" style="166" bestFit="1"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87" customFormat="1" ht="47.4" customHeight="1" x14ac:dyDescent="0.2">
      <c r="A1" s="495" t="s">
        <v>197</v>
      </c>
      <c r="B1" s="495"/>
      <c r="C1" s="170" t="s">
        <v>117</v>
      </c>
      <c r="D1" s="170" t="s">
        <v>198</v>
      </c>
      <c r="E1" s="170" t="s">
        <v>199</v>
      </c>
    </row>
    <row r="2" spans="1:5" ht="47.4" customHeight="1" x14ac:dyDescent="0.2">
      <c r="A2" s="217" t="s">
        <v>223</v>
      </c>
      <c r="B2" s="191" t="s">
        <v>224</v>
      </c>
      <c r="C2" s="192" t="s">
        <v>225</v>
      </c>
      <c r="D2" s="189">
        <v>4.6072449759361129</v>
      </c>
      <c r="E2" s="188" t="s">
        <v>269</v>
      </c>
    </row>
    <row r="3" spans="1:5" ht="47.4" customHeight="1" x14ac:dyDescent="0.2">
      <c r="A3" s="217" t="s">
        <v>226</v>
      </c>
      <c r="B3" s="193" t="s">
        <v>227</v>
      </c>
      <c r="C3" s="190" t="s">
        <v>228</v>
      </c>
      <c r="D3" s="189">
        <v>8</v>
      </c>
      <c r="E3" s="194"/>
    </row>
    <row r="4" spans="1:5" ht="47.4" customHeight="1" x14ac:dyDescent="0.2">
      <c r="A4" s="218" t="s">
        <v>229</v>
      </c>
      <c r="B4" s="191" t="s">
        <v>230</v>
      </c>
      <c r="C4" s="195" t="s">
        <v>231</v>
      </c>
      <c r="D4" s="189">
        <f>50/1000*1000</f>
        <v>50</v>
      </c>
      <c r="E4" s="196" t="s">
        <v>270</v>
      </c>
    </row>
    <row r="5" spans="1:5" ht="47.4" customHeight="1" x14ac:dyDescent="0.2">
      <c r="A5" s="219" t="s">
        <v>232</v>
      </c>
      <c r="B5" s="197" t="s">
        <v>233</v>
      </c>
      <c r="C5" s="198" t="s">
        <v>234</v>
      </c>
      <c r="D5" s="189">
        <v>26</v>
      </c>
      <c r="E5" s="199" t="s">
        <v>271</v>
      </c>
    </row>
    <row r="6" spans="1:5" ht="47.4" customHeight="1" x14ac:dyDescent="0.2">
      <c r="A6" s="219" t="s">
        <v>235</v>
      </c>
      <c r="B6" s="197" t="s">
        <v>236</v>
      </c>
      <c r="C6" s="198" t="s">
        <v>237</v>
      </c>
      <c r="D6" s="200">
        <f>D4/D5</f>
        <v>1.9230769230769231</v>
      </c>
      <c r="E6" s="201"/>
    </row>
    <row r="7" spans="1:5" ht="47.4" customHeight="1" x14ac:dyDescent="0.2">
      <c r="A7" s="219" t="s">
        <v>238</v>
      </c>
      <c r="B7" s="197" t="s">
        <v>239</v>
      </c>
      <c r="C7" s="198" t="s">
        <v>240</v>
      </c>
      <c r="D7" s="202">
        <v>1</v>
      </c>
      <c r="E7" s="199" t="s">
        <v>241</v>
      </c>
    </row>
    <row r="8" spans="1:5" ht="47.4" customHeight="1" x14ac:dyDescent="0.2">
      <c r="A8" s="219" t="s">
        <v>242</v>
      </c>
      <c r="B8" s="197" t="s">
        <v>243</v>
      </c>
      <c r="C8" s="198" t="s">
        <v>234</v>
      </c>
      <c r="D8" s="202">
        <v>2</v>
      </c>
      <c r="E8" s="203" t="s">
        <v>244</v>
      </c>
    </row>
    <row r="9" spans="1:5" ht="47.4" customHeight="1" x14ac:dyDescent="0.2">
      <c r="A9" s="219" t="s">
        <v>245</v>
      </c>
      <c r="B9" s="197" t="s">
        <v>246</v>
      </c>
      <c r="C9" s="198" t="s">
        <v>237</v>
      </c>
      <c r="D9" s="204">
        <f>D6*0.5</f>
        <v>0.96153846153846156</v>
      </c>
      <c r="E9" s="203" t="s">
        <v>247</v>
      </c>
    </row>
    <row r="10" spans="1:5" ht="47.4" customHeight="1" x14ac:dyDescent="0.2">
      <c r="A10" s="218" t="s">
        <v>248</v>
      </c>
      <c r="B10" s="193" t="s">
        <v>249</v>
      </c>
      <c r="C10" s="190" t="s">
        <v>240</v>
      </c>
      <c r="D10" s="189" t="e">
        <f>ROUNDUP(D9/室当たり最大解凍量,0)*D8</f>
        <v>#DIV/0!</v>
      </c>
      <c r="E10" s="196"/>
    </row>
    <row r="11" spans="1:5" s="174" customFormat="1" ht="47.4" customHeight="1" x14ac:dyDescent="0.2">
      <c r="A11" s="213" t="s">
        <v>250</v>
      </c>
      <c r="B11" s="214" t="s">
        <v>251</v>
      </c>
      <c r="C11" s="215" t="s">
        <v>252</v>
      </c>
      <c r="D11" s="216" t="e">
        <f>ROUNDUP((D4/製品当たり容積),0)</f>
        <v>#DIV/0!</v>
      </c>
      <c r="E11" s="205" t="s">
        <v>253</v>
      </c>
    </row>
  </sheetData>
  <sheetProtection algorithmName="SHA-512" hashValue="Y8ELf4Flvqbty6+GFTH3cyic+Dy0uAEaHoCayZ+Mk0jjGqrZZwCFJea1LUaW8NAhc1KAgXdmH8w7Ngz1cp3wSA==" saltValue="JVL85RcfkWGCsDFerMOMvw=="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474D-0232-446E-BB39-324AAF28A7A9}">
  <sheetPr codeName="Sheet2">
    <tabColor rgb="FFFFFF00"/>
    <pageSetUpPr fitToPage="1"/>
  </sheetPr>
  <dimension ref="A1:BF131"/>
  <sheetViews>
    <sheetView showGridLines="0" view="pageBreakPreview" zoomScaleNormal="115" zoomScaleSheetLayoutView="100" workbookViewId="0">
      <selection sqref="A1:AT2"/>
    </sheetView>
  </sheetViews>
  <sheetFormatPr defaultColWidth="8.88671875" defaultRowHeight="12" x14ac:dyDescent="0.2"/>
  <cols>
    <col min="1" max="46" width="2.109375" style="41" customWidth="1"/>
    <col min="47" max="47" width="8.109375" style="41" hidden="1" customWidth="1"/>
    <col min="48" max="48" width="28" style="41" customWidth="1"/>
    <col min="49" max="57" width="2.109375" style="41" customWidth="1"/>
    <col min="58" max="61" width="3.44140625" style="41" customWidth="1"/>
    <col min="62" max="16384" width="8.88671875" style="41"/>
  </cols>
  <sheetData>
    <row r="1" spans="1:48" x14ac:dyDescent="0.2">
      <c r="A1" s="272" t="s">
        <v>34</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c r="AR1" s="273"/>
      <c r="AS1" s="273"/>
      <c r="AT1" s="274"/>
    </row>
    <row r="2" spans="1:48" x14ac:dyDescent="0.2">
      <c r="A2" s="275"/>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P2" s="276"/>
      <c r="AQ2" s="276"/>
      <c r="AR2" s="276"/>
      <c r="AS2" s="276"/>
      <c r="AT2" s="277"/>
    </row>
    <row r="3" spans="1:48" x14ac:dyDescent="0.2">
      <c r="A3" s="262" t="str">
        <f>"【"&amp;製品カテゴリ&amp;"】"</f>
        <v>【解凍機】</v>
      </c>
      <c r="B3" s="262"/>
      <c r="C3" s="262"/>
      <c r="D3" s="262"/>
      <c r="E3" s="262"/>
      <c r="F3" s="262"/>
      <c r="G3" s="262"/>
      <c r="H3" s="262"/>
      <c r="I3" s="262"/>
      <c r="J3" s="262"/>
      <c r="K3" s="262"/>
      <c r="L3" s="262"/>
      <c r="M3" s="262"/>
      <c r="N3" s="262"/>
      <c r="O3" s="262"/>
      <c r="P3" s="262"/>
      <c r="Q3" s="262"/>
      <c r="R3" s="262"/>
      <c r="S3" s="262"/>
      <c r="T3" s="262"/>
      <c r="U3" s="262"/>
      <c r="V3" s="262"/>
      <c r="W3" s="262"/>
      <c r="X3" s="413" t="str">
        <f>IF(AV3=AU3,"","未入力または適切ではない項目があります")</f>
        <v>未入力または適切ではない項目があります</v>
      </c>
      <c r="Y3" s="413"/>
      <c r="Z3" s="413"/>
      <c r="AA3" s="413"/>
      <c r="AB3" s="413"/>
      <c r="AC3" s="413"/>
      <c r="AD3" s="413"/>
      <c r="AE3" s="413"/>
      <c r="AF3" s="413"/>
      <c r="AG3" s="413"/>
      <c r="AH3" s="413"/>
      <c r="AI3" s="413"/>
      <c r="AJ3" s="413"/>
      <c r="AK3" s="413"/>
      <c r="AL3" s="413"/>
      <c r="AM3" s="413"/>
      <c r="AN3" s="413"/>
      <c r="AO3" s="413"/>
      <c r="AP3" s="270" t="s">
        <v>50</v>
      </c>
      <c r="AQ3" s="270"/>
      <c r="AR3" s="270"/>
      <c r="AS3" s="270"/>
      <c r="AT3" s="270"/>
      <c r="AU3" s="41">
        <f>IF(製造事業者番号&lt;&gt;"",14,13)</f>
        <v>13</v>
      </c>
      <c r="AV3" s="48">
        <f>COUNTIF(AV8:AV10,"OK")+COUNTIF(AV14:AV67,"OK")</f>
        <v>0</v>
      </c>
    </row>
    <row r="4" spans="1:48" x14ac:dyDescent="0.2">
      <c r="A4" s="265"/>
      <c r="B4" s="265"/>
      <c r="C4" s="265"/>
      <c r="D4" s="265"/>
      <c r="E4" s="265"/>
      <c r="F4" s="265"/>
      <c r="G4" s="265"/>
      <c r="H4" s="265"/>
      <c r="I4" s="265"/>
      <c r="J4" s="265"/>
      <c r="K4" s="265"/>
      <c r="L4" s="265"/>
      <c r="M4" s="265"/>
      <c r="N4" s="265"/>
      <c r="O4" s="265"/>
      <c r="P4" s="265"/>
      <c r="Q4" s="265"/>
      <c r="R4" s="265"/>
      <c r="S4" s="265"/>
      <c r="T4" s="265"/>
      <c r="U4" s="265"/>
      <c r="V4" s="265"/>
      <c r="W4" s="265"/>
      <c r="X4" s="414"/>
      <c r="Y4" s="414"/>
      <c r="Z4" s="414"/>
      <c r="AA4" s="414"/>
      <c r="AB4" s="414"/>
      <c r="AC4" s="414"/>
      <c r="AD4" s="414"/>
      <c r="AE4" s="414"/>
      <c r="AF4" s="414"/>
      <c r="AG4" s="414"/>
      <c r="AH4" s="414"/>
      <c r="AI4" s="414"/>
      <c r="AJ4" s="414"/>
      <c r="AK4" s="414"/>
      <c r="AL4" s="414"/>
      <c r="AM4" s="414"/>
      <c r="AN4" s="414"/>
      <c r="AO4" s="414"/>
      <c r="AP4" s="271"/>
      <c r="AQ4" s="271"/>
      <c r="AR4" s="271"/>
      <c r="AS4" s="271"/>
      <c r="AT4" s="271"/>
    </row>
    <row r="5" spans="1:48" x14ac:dyDescent="0.2">
      <c r="A5" s="68"/>
      <c r="B5" s="415" t="s">
        <v>49</v>
      </c>
      <c r="C5" s="415"/>
      <c r="D5" s="415"/>
      <c r="E5" s="415"/>
      <c r="F5" s="415"/>
      <c r="G5" s="415"/>
      <c r="H5" s="415"/>
      <c r="I5" s="415"/>
      <c r="J5" s="415"/>
      <c r="K5" s="415"/>
      <c r="L5" s="415"/>
      <c r="M5" s="415"/>
      <c r="N5" s="415"/>
      <c r="O5" s="415"/>
      <c r="P5" s="415"/>
      <c r="Q5" s="415"/>
      <c r="R5" s="415"/>
      <c r="S5" s="415"/>
      <c r="T5" s="415"/>
      <c r="U5" s="415"/>
      <c r="V5" s="415"/>
      <c r="W5" s="415"/>
      <c r="X5" s="415"/>
      <c r="Y5" s="415"/>
      <c r="Z5" s="415"/>
      <c r="AA5" s="415"/>
      <c r="AB5" s="415"/>
      <c r="AC5" s="415"/>
      <c r="AD5" s="415"/>
      <c r="AE5" s="415"/>
      <c r="AF5" s="415"/>
      <c r="AG5" s="415"/>
      <c r="AH5" s="415"/>
      <c r="AI5" s="415"/>
      <c r="AJ5" s="415"/>
      <c r="AK5" s="415"/>
      <c r="AL5" s="415"/>
      <c r="AM5" s="415"/>
      <c r="AN5" s="415"/>
      <c r="AO5" s="415"/>
      <c r="AP5" s="415"/>
      <c r="AQ5" s="415"/>
      <c r="AR5" s="415"/>
      <c r="AS5" s="415"/>
      <c r="AT5" s="69"/>
    </row>
    <row r="6" spans="1:48" x14ac:dyDescent="0.2">
      <c r="A6" s="42"/>
      <c r="B6" s="249" t="s">
        <v>48</v>
      </c>
      <c r="C6" s="249"/>
      <c r="D6" s="249"/>
      <c r="E6" s="249"/>
      <c r="F6" s="249"/>
      <c r="G6" s="249"/>
      <c r="H6" s="249"/>
      <c r="I6" s="249"/>
      <c r="J6" s="249"/>
      <c r="K6" s="64" t="s">
        <v>106</v>
      </c>
      <c r="L6" s="62"/>
      <c r="M6" s="62"/>
      <c r="N6" s="62"/>
      <c r="O6" s="62"/>
      <c r="P6" s="62"/>
      <c r="Q6" s="62"/>
      <c r="R6" s="62"/>
      <c r="S6" s="62"/>
      <c r="T6" s="62"/>
      <c r="U6" s="62"/>
      <c r="V6" s="62"/>
      <c r="W6" s="62"/>
      <c r="X6" s="62"/>
      <c r="Y6" s="62"/>
      <c r="Z6" s="42"/>
      <c r="AA6" s="42"/>
      <c r="AB6" s="42"/>
      <c r="AC6" s="42"/>
      <c r="AD6" s="42"/>
      <c r="AE6" s="42"/>
      <c r="AF6" s="42"/>
      <c r="AG6" s="42"/>
      <c r="AH6" s="42"/>
      <c r="AI6" s="42"/>
      <c r="AJ6" s="42"/>
      <c r="AK6" s="42"/>
      <c r="AL6" s="62"/>
      <c r="AM6" s="42"/>
      <c r="AN6" s="42"/>
      <c r="AO6" s="42"/>
      <c r="AP6" s="42"/>
      <c r="AQ6" s="42"/>
      <c r="AR6" s="42"/>
      <c r="AS6" s="42"/>
      <c r="AT6" s="42"/>
    </row>
    <row r="7" spans="1:48" ht="15" customHeight="1" thickBot="1" x14ac:dyDescent="0.25">
      <c r="A7" s="42"/>
      <c r="B7" s="250"/>
      <c r="C7" s="250"/>
      <c r="D7" s="250"/>
      <c r="E7" s="250"/>
      <c r="F7" s="250"/>
      <c r="G7" s="250"/>
      <c r="H7" s="250"/>
      <c r="I7" s="250"/>
      <c r="J7" s="249"/>
      <c r="K7" s="65" t="s">
        <v>107</v>
      </c>
      <c r="L7" s="62"/>
      <c r="M7" s="62"/>
      <c r="N7" s="62"/>
      <c r="O7" s="62"/>
      <c r="P7" s="62"/>
      <c r="Q7" s="62"/>
      <c r="R7" s="62"/>
      <c r="S7" s="62"/>
      <c r="T7" s="62"/>
      <c r="U7" s="62"/>
      <c r="V7" s="62"/>
      <c r="W7" s="62"/>
      <c r="X7" s="62"/>
      <c r="Y7" s="62"/>
      <c r="Z7" s="42"/>
      <c r="AA7" s="42"/>
      <c r="AB7" s="42"/>
      <c r="AC7" s="42"/>
      <c r="AD7" s="42"/>
      <c r="AE7" s="42"/>
      <c r="AF7" s="42"/>
      <c r="AG7" s="42"/>
      <c r="AH7" s="42"/>
      <c r="AI7" s="42"/>
      <c r="AJ7" s="42"/>
      <c r="AK7" s="42"/>
      <c r="AL7" s="62"/>
      <c r="AM7" s="42"/>
      <c r="AN7" s="42"/>
      <c r="AO7" s="42"/>
      <c r="AP7" s="42"/>
      <c r="AQ7" s="42"/>
      <c r="AR7" s="42"/>
      <c r="AS7" s="42"/>
      <c r="AT7" s="42"/>
    </row>
    <row r="8" spans="1:48" x14ac:dyDescent="0.2">
      <c r="A8" s="42"/>
      <c r="B8" s="312" t="s">
        <v>54</v>
      </c>
      <c r="C8" s="313"/>
      <c r="D8" s="313"/>
      <c r="E8" s="313"/>
      <c r="F8" s="313"/>
      <c r="G8" s="313"/>
      <c r="H8" s="313"/>
      <c r="I8" s="313"/>
      <c r="J8" s="393"/>
      <c r="K8" s="394"/>
      <c r="L8" s="394"/>
      <c r="M8" s="394"/>
      <c r="N8" s="394"/>
      <c r="O8" s="394"/>
      <c r="P8" s="394"/>
      <c r="Q8" s="394"/>
      <c r="R8" s="394"/>
      <c r="S8" s="394"/>
      <c r="T8" s="394"/>
      <c r="U8" s="395"/>
      <c r="V8" s="312" t="s">
        <v>122</v>
      </c>
      <c r="W8" s="313"/>
      <c r="X8" s="313"/>
      <c r="Y8" s="313"/>
      <c r="Z8" s="313"/>
      <c r="AA8" s="313"/>
      <c r="AB8" s="313"/>
      <c r="AC8" s="313"/>
      <c r="AD8" s="393"/>
      <c r="AE8" s="394"/>
      <c r="AF8" s="394"/>
      <c r="AG8" s="394"/>
      <c r="AH8" s="394"/>
      <c r="AI8" s="394"/>
      <c r="AJ8" s="394"/>
      <c r="AK8" s="394"/>
      <c r="AL8" s="394"/>
      <c r="AM8" s="394"/>
      <c r="AN8" s="394"/>
      <c r="AO8" s="395"/>
      <c r="AP8" s="62"/>
      <c r="AQ8" s="62"/>
      <c r="AR8" s="62"/>
      <c r="AS8" s="62"/>
      <c r="AT8" s="42"/>
      <c r="AU8" s="43"/>
      <c r="AV8" s="47" t="str">
        <f>IF(J8&lt;&gt;"",IF(LEN(ASC(J8))=13,IF(ISNUMBER(J8),"OK","半角数字で入力してください"),"半角数字13桁で入力してください"),"必須：法人番号")</f>
        <v>必須：法人番号</v>
      </c>
    </row>
    <row r="9" spans="1:48" ht="12.6" thickBot="1" x14ac:dyDescent="0.25">
      <c r="A9" s="42"/>
      <c r="B9" s="314"/>
      <c r="C9" s="315"/>
      <c r="D9" s="315"/>
      <c r="E9" s="315"/>
      <c r="F9" s="315"/>
      <c r="G9" s="315"/>
      <c r="H9" s="315"/>
      <c r="I9" s="315"/>
      <c r="J9" s="396"/>
      <c r="K9" s="397"/>
      <c r="L9" s="397"/>
      <c r="M9" s="397"/>
      <c r="N9" s="397"/>
      <c r="O9" s="397"/>
      <c r="P9" s="397"/>
      <c r="Q9" s="397"/>
      <c r="R9" s="397"/>
      <c r="S9" s="397"/>
      <c r="T9" s="397"/>
      <c r="U9" s="398"/>
      <c r="V9" s="314"/>
      <c r="W9" s="315"/>
      <c r="X9" s="315"/>
      <c r="Y9" s="315"/>
      <c r="Z9" s="315"/>
      <c r="AA9" s="315"/>
      <c r="AB9" s="315"/>
      <c r="AC9" s="315"/>
      <c r="AD9" s="396"/>
      <c r="AE9" s="397"/>
      <c r="AF9" s="397"/>
      <c r="AG9" s="397"/>
      <c r="AH9" s="397"/>
      <c r="AI9" s="397"/>
      <c r="AJ9" s="397"/>
      <c r="AK9" s="397"/>
      <c r="AL9" s="397"/>
      <c r="AM9" s="397"/>
      <c r="AN9" s="397"/>
      <c r="AO9" s="398"/>
      <c r="AP9" s="62"/>
      <c r="AQ9" s="62"/>
      <c r="AR9" s="62"/>
      <c r="AS9" s="62"/>
      <c r="AT9" s="42"/>
      <c r="AU9" s="43"/>
      <c r="AV9" s="44" t="str">
        <f>IF(AD8&lt;&gt;"","OK","必須：事業者区分")</f>
        <v>必須：事業者区分</v>
      </c>
    </row>
    <row r="10" spans="1:48" x14ac:dyDescent="0.2">
      <c r="A10" s="42"/>
      <c r="B10" s="288" t="s">
        <v>139</v>
      </c>
      <c r="C10" s="313"/>
      <c r="D10" s="313"/>
      <c r="E10" s="313"/>
      <c r="F10" s="313"/>
      <c r="G10" s="313"/>
      <c r="H10" s="313"/>
      <c r="I10" s="313"/>
      <c r="J10" s="399" t="s">
        <v>123</v>
      </c>
      <c r="K10" s="400"/>
      <c r="L10" s="403"/>
      <c r="M10" s="404"/>
      <c r="N10" s="404"/>
      <c r="O10" s="404"/>
      <c r="P10" s="404"/>
      <c r="Q10" s="404"/>
      <c r="R10" s="404"/>
      <c r="S10" s="404"/>
      <c r="T10" s="404"/>
      <c r="U10" s="405"/>
      <c r="V10" s="409" t="s">
        <v>140</v>
      </c>
      <c r="W10" s="410"/>
      <c r="X10" s="410"/>
      <c r="Y10" s="410"/>
      <c r="Z10" s="410"/>
      <c r="AA10" s="410"/>
      <c r="AB10" s="410"/>
      <c r="AC10" s="410"/>
      <c r="AD10" s="410"/>
      <c r="AE10" s="410"/>
      <c r="AF10" s="410"/>
      <c r="AG10" s="410"/>
      <c r="AH10" s="410"/>
      <c r="AI10" s="410"/>
      <c r="AJ10" s="410"/>
      <c r="AK10" s="410"/>
      <c r="AL10" s="410"/>
      <c r="AM10" s="410"/>
      <c r="AN10" s="410"/>
      <c r="AO10" s="410"/>
      <c r="AP10" s="410"/>
      <c r="AQ10" s="410"/>
      <c r="AR10" s="410"/>
      <c r="AS10" s="410"/>
      <c r="AT10" s="42"/>
      <c r="AV10" s="47" t="str">
        <f>IF(L10&lt;&gt;"",IF(LEN(ASC(L10))=8,"OK","半角数字8桁で入力してください"),"登録済の場合必須：製造事業者番号")</f>
        <v>登録済の場合必須：製造事業者番号</v>
      </c>
    </row>
    <row r="11" spans="1:48" ht="27" customHeight="1" thickBot="1" x14ac:dyDescent="0.25">
      <c r="A11" s="42"/>
      <c r="B11" s="314"/>
      <c r="C11" s="315"/>
      <c r="D11" s="315"/>
      <c r="E11" s="315"/>
      <c r="F11" s="315"/>
      <c r="G11" s="315"/>
      <c r="H11" s="315"/>
      <c r="I11" s="315"/>
      <c r="J11" s="401"/>
      <c r="K11" s="402"/>
      <c r="L11" s="406"/>
      <c r="M11" s="407"/>
      <c r="N11" s="407"/>
      <c r="O11" s="407"/>
      <c r="P11" s="407"/>
      <c r="Q11" s="407"/>
      <c r="R11" s="407"/>
      <c r="S11" s="407"/>
      <c r="T11" s="407"/>
      <c r="U11" s="408"/>
      <c r="V11" s="411"/>
      <c r="W11" s="412"/>
      <c r="X11" s="412"/>
      <c r="Y11" s="412"/>
      <c r="Z11" s="412"/>
      <c r="AA11" s="412"/>
      <c r="AB11" s="412"/>
      <c r="AC11" s="412"/>
      <c r="AD11" s="412"/>
      <c r="AE11" s="412"/>
      <c r="AF11" s="412"/>
      <c r="AG11" s="412"/>
      <c r="AH11" s="412"/>
      <c r="AI11" s="412"/>
      <c r="AJ11" s="412"/>
      <c r="AK11" s="412"/>
      <c r="AL11" s="412"/>
      <c r="AM11" s="412"/>
      <c r="AN11" s="412"/>
      <c r="AO11" s="412"/>
      <c r="AP11" s="412"/>
      <c r="AQ11" s="412"/>
      <c r="AR11" s="412"/>
      <c r="AS11" s="412"/>
      <c r="AT11" s="42"/>
    </row>
    <row r="12" spans="1:48" x14ac:dyDescent="0.2">
      <c r="A12" s="42"/>
      <c r="B12" s="312" t="s">
        <v>47</v>
      </c>
      <c r="C12" s="313"/>
      <c r="D12" s="313"/>
      <c r="E12" s="313"/>
      <c r="F12" s="313"/>
      <c r="G12" s="313"/>
      <c r="H12" s="313"/>
      <c r="I12" s="313"/>
      <c r="J12" s="367">
        <f>製造事業者名</f>
        <v>0</v>
      </c>
      <c r="K12" s="368"/>
      <c r="L12" s="368"/>
      <c r="M12" s="368"/>
      <c r="N12" s="368"/>
      <c r="O12" s="368"/>
      <c r="P12" s="368"/>
      <c r="Q12" s="368"/>
      <c r="R12" s="368"/>
      <c r="S12" s="368"/>
      <c r="T12" s="368"/>
      <c r="U12" s="368"/>
      <c r="V12" s="368"/>
      <c r="W12" s="368"/>
      <c r="X12" s="368"/>
      <c r="Y12" s="368"/>
      <c r="Z12" s="368"/>
      <c r="AA12" s="368"/>
      <c r="AB12" s="368"/>
      <c r="AC12" s="368"/>
      <c r="AD12" s="368"/>
      <c r="AE12" s="368"/>
      <c r="AF12" s="368"/>
      <c r="AG12" s="368"/>
      <c r="AH12" s="368"/>
      <c r="AI12" s="368"/>
      <c r="AJ12" s="368"/>
      <c r="AK12" s="368"/>
      <c r="AL12" s="368"/>
      <c r="AM12" s="368"/>
      <c r="AN12" s="368"/>
      <c r="AO12" s="368"/>
      <c r="AP12" s="368"/>
      <c r="AQ12" s="368"/>
      <c r="AR12" s="368"/>
      <c r="AS12" s="369"/>
      <c r="AT12" s="42"/>
      <c r="AV12" s="44"/>
    </row>
    <row r="13" spans="1:48" ht="12.6" thickBot="1" x14ac:dyDescent="0.25">
      <c r="A13" s="42"/>
      <c r="B13" s="314"/>
      <c r="C13" s="315"/>
      <c r="D13" s="315"/>
      <c r="E13" s="315"/>
      <c r="F13" s="315"/>
      <c r="G13" s="315"/>
      <c r="H13" s="315"/>
      <c r="I13" s="315"/>
      <c r="J13" s="370"/>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1"/>
      <c r="AL13" s="371"/>
      <c r="AM13" s="371"/>
      <c r="AN13" s="371"/>
      <c r="AO13" s="371"/>
      <c r="AP13" s="371"/>
      <c r="AQ13" s="371"/>
      <c r="AR13" s="371"/>
      <c r="AS13" s="372"/>
      <c r="AT13" s="42"/>
    </row>
    <row r="14" spans="1:48" x14ac:dyDescent="0.2">
      <c r="A14" s="42"/>
      <c r="B14" s="312" t="s">
        <v>46</v>
      </c>
      <c r="C14" s="313"/>
      <c r="D14" s="313"/>
      <c r="E14" s="313"/>
      <c r="F14" s="313"/>
      <c r="G14" s="313"/>
      <c r="H14" s="313"/>
      <c r="I14" s="313"/>
      <c r="J14" s="350"/>
      <c r="K14" s="351"/>
      <c r="L14" s="351"/>
      <c r="M14" s="351"/>
      <c r="N14" s="351"/>
      <c r="O14" s="351"/>
      <c r="P14" s="351"/>
      <c r="Q14" s="351"/>
      <c r="R14" s="351"/>
      <c r="S14" s="351"/>
      <c r="T14" s="351"/>
      <c r="U14" s="351"/>
      <c r="V14" s="351"/>
      <c r="W14" s="352"/>
      <c r="X14" s="376" t="s">
        <v>45</v>
      </c>
      <c r="Y14" s="377"/>
      <c r="Z14" s="377"/>
      <c r="AA14" s="377"/>
      <c r="AB14" s="377"/>
      <c r="AC14" s="377"/>
      <c r="AD14" s="377"/>
      <c r="AE14" s="378"/>
      <c r="AF14" s="381"/>
      <c r="AG14" s="382"/>
      <c r="AH14" s="382"/>
      <c r="AI14" s="382"/>
      <c r="AJ14" s="382"/>
      <c r="AK14" s="382"/>
      <c r="AL14" s="383"/>
      <c r="AM14" s="384"/>
      <c r="AN14" s="382"/>
      <c r="AO14" s="382"/>
      <c r="AP14" s="382"/>
      <c r="AQ14" s="382"/>
      <c r="AR14" s="382"/>
      <c r="AS14" s="385"/>
      <c r="AT14" s="42"/>
      <c r="AU14" s="46"/>
      <c r="AV14" s="44" t="str">
        <f>IF(J14&lt;&gt;"","OK","必須：担当者所属")</f>
        <v>必須：担当者所属</v>
      </c>
    </row>
    <row r="15" spans="1:48" ht="13.5" customHeight="1" x14ac:dyDescent="0.2">
      <c r="A15" s="42"/>
      <c r="B15" s="328"/>
      <c r="C15" s="329"/>
      <c r="D15" s="329"/>
      <c r="E15" s="329"/>
      <c r="F15" s="329"/>
      <c r="G15" s="329"/>
      <c r="H15" s="329"/>
      <c r="I15" s="329"/>
      <c r="J15" s="373"/>
      <c r="K15" s="374"/>
      <c r="L15" s="374"/>
      <c r="M15" s="374"/>
      <c r="N15" s="374"/>
      <c r="O15" s="374"/>
      <c r="P15" s="374"/>
      <c r="Q15" s="374"/>
      <c r="R15" s="374"/>
      <c r="S15" s="374"/>
      <c r="T15" s="374"/>
      <c r="U15" s="374"/>
      <c r="V15" s="374"/>
      <c r="W15" s="375"/>
      <c r="X15" s="379"/>
      <c r="Y15" s="329"/>
      <c r="Z15" s="329"/>
      <c r="AA15" s="329"/>
      <c r="AB15" s="329"/>
      <c r="AC15" s="329"/>
      <c r="AD15" s="329"/>
      <c r="AE15" s="330"/>
      <c r="AF15" s="386"/>
      <c r="AG15" s="387"/>
      <c r="AH15" s="387"/>
      <c r="AI15" s="387"/>
      <c r="AJ15" s="387"/>
      <c r="AK15" s="387"/>
      <c r="AL15" s="388"/>
      <c r="AM15" s="390"/>
      <c r="AN15" s="387"/>
      <c r="AO15" s="387"/>
      <c r="AP15" s="387"/>
      <c r="AQ15" s="387"/>
      <c r="AR15" s="387"/>
      <c r="AS15" s="391"/>
      <c r="AT15" s="42"/>
      <c r="AU15" s="46"/>
      <c r="AV15" s="44" t="str">
        <f>IF(AF14&lt;&gt;"",IF(AM14&lt;&gt;"","OK","必須：担当者名かな"),"必須：担当者氏かな")</f>
        <v>必須：担当者氏かな</v>
      </c>
    </row>
    <row r="16" spans="1:48" ht="14.25" customHeight="1" thickBot="1" x14ac:dyDescent="0.25">
      <c r="A16" s="42"/>
      <c r="B16" s="314"/>
      <c r="C16" s="315"/>
      <c r="D16" s="315"/>
      <c r="E16" s="315"/>
      <c r="F16" s="315"/>
      <c r="G16" s="315"/>
      <c r="H16" s="315"/>
      <c r="I16" s="315"/>
      <c r="J16" s="353"/>
      <c r="K16" s="354"/>
      <c r="L16" s="354"/>
      <c r="M16" s="354"/>
      <c r="N16" s="354"/>
      <c r="O16" s="354"/>
      <c r="P16" s="354"/>
      <c r="Q16" s="354"/>
      <c r="R16" s="354"/>
      <c r="S16" s="354"/>
      <c r="T16" s="354"/>
      <c r="U16" s="354"/>
      <c r="V16" s="354"/>
      <c r="W16" s="355"/>
      <c r="X16" s="380"/>
      <c r="Y16" s="315"/>
      <c r="Z16" s="315"/>
      <c r="AA16" s="315"/>
      <c r="AB16" s="315"/>
      <c r="AC16" s="315"/>
      <c r="AD16" s="315"/>
      <c r="AE16" s="335"/>
      <c r="AF16" s="353"/>
      <c r="AG16" s="354"/>
      <c r="AH16" s="354"/>
      <c r="AI16" s="354"/>
      <c r="AJ16" s="354"/>
      <c r="AK16" s="354"/>
      <c r="AL16" s="389"/>
      <c r="AM16" s="392"/>
      <c r="AN16" s="354"/>
      <c r="AO16" s="354"/>
      <c r="AP16" s="354"/>
      <c r="AQ16" s="354"/>
      <c r="AR16" s="354"/>
      <c r="AS16" s="355"/>
      <c r="AT16" s="42"/>
      <c r="AV16" s="47" t="str">
        <f>IF(AF15&lt;&gt;"",IF(AM15&lt;&gt;"","OK","必須：担当者名"),"必須：担当者氏")</f>
        <v>必須：担当者氏</v>
      </c>
    </row>
    <row r="17" spans="1:48" ht="13.5" customHeight="1" x14ac:dyDescent="0.2">
      <c r="A17" s="42"/>
      <c r="B17" s="312" t="s">
        <v>44</v>
      </c>
      <c r="C17" s="313"/>
      <c r="D17" s="313"/>
      <c r="E17" s="313"/>
      <c r="F17" s="313"/>
      <c r="G17" s="313"/>
      <c r="H17" s="313"/>
      <c r="I17" s="313"/>
      <c r="J17" s="359"/>
      <c r="K17" s="360"/>
      <c r="L17" s="360"/>
      <c r="M17" s="360"/>
      <c r="N17" s="363" t="s">
        <v>12</v>
      </c>
      <c r="O17" s="360"/>
      <c r="P17" s="360"/>
      <c r="Q17" s="360"/>
      <c r="R17" s="360"/>
      <c r="S17" s="363" t="s">
        <v>12</v>
      </c>
      <c r="T17" s="360"/>
      <c r="U17" s="360"/>
      <c r="V17" s="360"/>
      <c r="W17" s="365"/>
      <c r="X17" s="289" t="s">
        <v>43</v>
      </c>
      <c r="Y17" s="313"/>
      <c r="Z17" s="313"/>
      <c r="AA17" s="313"/>
      <c r="AB17" s="313"/>
      <c r="AC17" s="313"/>
      <c r="AD17" s="313"/>
      <c r="AE17" s="313"/>
      <c r="AF17" s="350"/>
      <c r="AG17" s="351"/>
      <c r="AH17" s="351"/>
      <c r="AI17" s="351"/>
      <c r="AJ17" s="351"/>
      <c r="AK17" s="351"/>
      <c r="AL17" s="351"/>
      <c r="AM17" s="351"/>
      <c r="AN17" s="351"/>
      <c r="AO17" s="351"/>
      <c r="AP17" s="351"/>
      <c r="AQ17" s="351"/>
      <c r="AR17" s="351"/>
      <c r="AS17" s="352"/>
      <c r="AT17" s="42"/>
      <c r="AV17" s="44" t="str">
        <f>IF(J17&amp;O17&amp;T17&lt;&gt;"","OK","必須：担当者連絡先")</f>
        <v>必須：担当者連絡先</v>
      </c>
    </row>
    <row r="18" spans="1:48" ht="14.25" customHeight="1" thickBot="1" x14ac:dyDescent="0.25">
      <c r="A18" s="42"/>
      <c r="B18" s="314"/>
      <c r="C18" s="315"/>
      <c r="D18" s="315"/>
      <c r="E18" s="315"/>
      <c r="F18" s="315"/>
      <c r="G18" s="315"/>
      <c r="H18" s="315"/>
      <c r="I18" s="315"/>
      <c r="J18" s="361"/>
      <c r="K18" s="362"/>
      <c r="L18" s="362"/>
      <c r="M18" s="362"/>
      <c r="N18" s="364"/>
      <c r="O18" s="362"/>
      <c r="P18" s="362"/>
      <c r="Q18" s="362"/>
      <c r="R18" s="362"/>
      <c r="S18" s="364"/>
      <c r="T18" s="362"/>
      <c r="U18" s="362"/>
      <c r="V18" s="362"/>
      <c r="W18" s="366"/>
      <c r="X18" s="315"/>
      <c r="Y18" s="315"/>
      <c r="Z18" s="315"/>
      <c r="AA18" s="315"/>
      <c r="AB18" s="315"/>
      <c r="AC18" s="315"/>
      <c r="AD18" s="315"/>
      <c r="AE18" s="315"/>
      <c r="AF18" s="353"/>
      <c r="AG18" s="354"/>
      <c r="AH18" s="354"/>
      <c r="AI18" s="354"/>
      <c r="AJ18" s="354"/>
      <c r="AK18" s="354"/>
      <c r="AL18" s="354"/>
      <c r="AM18" s="354"/>
      <c r="AN18" s="354"/>
      <c r="AO18" s="354"/>
      <c r="AP18" s="354"/>
      <c r="AQ18" s="354"/>
      <c r="AR18" s="354"/>
      <c r="AS18" s="355"/>
      <c r="AT18" s="42"/>
      <c r="AV18" s="44" t="str">
        <f>IF(AF17&lt;&gt;"","OK","必須：担当者メールアドレス")</f>
        <v>必須：担当者メールアドレス</v>
      </c>
    </row>
    <row r="19" spans="1:48" ht="3.75" customHeight="1" x14ac:dyDescent="0.2">
      <c r="A19" s="42"/>
      <c r="B19" s="81"/>
      <c r="C19" s="81"/>
      <c r="D19" s="81"/>
      <c r="E19" s="81"/>
      <c r="F19" s="81"/>
      <c r="G19" s="81"/>
      <c r="H19" s="81"/>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row>
    <row r="20" spans="1:48" ht="12.6" thickBot="1" x14ac:dyDescent="0.25">
      <c r="A20" s="42"/>
      <c r="B20" s="81" t="s">
        <v>42</v>
      </c>
      <c r="C20" s="81"/>
      <c r="D20" s="81"/>
      <c r="E20" s="81"/>
      <c r="F20" s="81"/>
      <c r="G20" s="81"/>
      <c r="H20" s="81"/>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row>
    <row r="21" spans="1:48" ht="12.6" thickBot="1" x14ac:dyDescent="0.25">
      <c r="A21" s="42"/>
      <c r="B21" s="312" t="s">
        <v>41</v>
      </c>
      <c r="C21" s="313"/>
      <c r="D21" s="313"/>
      <c r="E21" s="313"/>
      <c r="F21" s="313"/>
      <c r="G21" s="313"/>
      <c r="H21" s="313"/>
      <c r="I21" s="313"/>
      <c r="J21" s="317"/>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18"/>
      <c r="AP21" s="318"/>
      <c r="AQ21" s="318"/>
      <c r="AR21" s="318"/>
      <c r="AS21" s="319"/>
      <c r="AT21" s="42"/>
      <c r="AV21" s="44" t="str">
        <f>IF(J21&lt;&gt;"","OK","必須")</f>
        <v>必須</v>
      </c>
    </row>
    <row r="22" spans="1:48" ht="12.6" thickBot="1" x14ac:dyDescent="0.25">
      <c r="A22" s="42"/>
      <c r="B22" s="314"/>
      <c r="C22" s="315"/>
      <c r="D22" s="315"/>
      <c r="E22" s="315"/>
      <c r="F22" s="315"/>
      <c r="G22" s="315"/>
      <c r="H22" s="315"/>
      <c r="I22" s="315"/>
      <c r="J22" s="317"/>
      <c r="K22" s="318"/>
      <c r="L22" s="318"/>
      <c r="M22" s="318"/>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318"/>
      <c r="AM22" s="318"/>
      <c r="AN22" s="318"/>
      <c r="AO22" s="318"/>
      <c r="AP22" s="318"/>
      <c r="AQ22" s="318"/>
      <c r="AR22" s="318"/>
      <c r="AS22" s="319"/>
      <c r="AT22" s="42"/>
    </row>
    <row r="23" spans="1:48" ht="12.6" thickBot="1" x14ac:dyDescent="0.25">
      <c r="A23" s="42"/>
      <c r="B23" s="312" t="s">
        <v>124</v>
      </c>
      <c r="C23" s="313"/>
      <c r="D23" s="313"/>
      <c r="E23" s="313"/>
      <c r="F23" s="313"/>
      <c r="G23" s="313"/>
      <c r="H23" s="313"/>
      <c r="I23" s="313"/>
      <c r="J23" s="356">
        <f>型番</f>
        <v>0</v>
      </c>
      <c r="K23" s="357"/>
      <c r="L23" s="357"/>
      <c r="M23" s="357"/>
      <c r="N23" s="357"/>
      <c r="O23" s="357"/>
      <c r="P23" s="357"/>
      <c r="Q23" s="357"/>
      <c r="R23" s="357"/>
      <c r="S23" s="357"/>
      <c r="T23" s="357"/>
      <c r="U23" s="357"/>
      <c r="V23" s="357"/>
      <c r="W23" s="357"/>
      <c r="X23" s="357"/>
      <c r="Y23" s="357"/>
      <c r="Z23" s="357"/>
      <c r="AA23" s="357"/>
      <c r="AB23" s="357"/>
      <c r="AC23" s="357"/>
      <c r="AD23" s="357"/>
      <c r="AE23" s="357"/>
      <c r="AF23" s="357"/>
      <c r="AG23" s="357"/>
      <c r="AH23" s="357"/>
      <c r="AI23" s="357"/>
      <c r="AJ23" s="357"/>
      <c r="AK23" s="357"/>
      <c r="AL23" s="357"/>
      <c r="AM23" s="357"/>
      <c r="AN23" s="357"/>
      <c r="AO23" s="357"/>
      <c r="AP23" s="357"/>
      <c r="AQ23" s="357"/>
      <c r="AR23" s="357"/>
      <c r="AS23" s="358"/>
      <c r="AT23" s="42"/>
      <c r="AV23" s="44"/>
    </row>
    <row r="24" spans="1:48" ht="12.6" thickBot="1" x14ac:dyDescent="0.25">
      <c r="A24" s="42"/>
      <c r="B24" s="314"/>
      <c r="C24" s="315"/>
      <c r="D24" s="315"/>
      <c r="E24" s="315"/>
      <c r="F24" s="315"/>
      <c r="G24" s="316"/>
      <c r="H24" s="316"/>
      <c r="I24" s="316"/>
      <c r="J24" s="356"/>
      <c r="K24" s="357"/>
      <c r="L24" s="357"/>
      <c r="M24" s="357"/>
      <c r="N24" s="357"/>
      <c r="O24" s="357"/>
      <c r="P24" s="357"/>
      <c r="Q24" s="357"/>
      <c r="R24" s="357"/>
      <c r="S24" s="357"/>
      <c r="T24" s="357"/>
      <c r="U24" s="357"/>
      <c r="V24" s="357"/>
      <c r="W24" s="357"/>
      <c r="X24" s="357"/>
      <c r="Y24" s="357"/>
      <c r="Z24" s="357"/>
      <c r="AA24" s="357"/>
      <c r="AB24" s="357"/>
      <c r="AC24" s="357"/>
      <c r="AD24" s="357"/>
      <c r="AE24" s="357"/>
      <c r="AF24" s="357"/>
      <c r="AG24" s="357"/>
      <c r="AH24" s="357"/>
      <c r="AI24" s="357"/>
      <c r="AJ24" s="357"/>
      <c r="AK24" s="357"/>
      <c r="AL24" s="357"/>
      <c r="AM24" s="357"/>
      <c r="AN24" s="357"/>
      <c r="AO24" s="357"/>
      <c r="AP24" s="357"/>
      <c r="AQ24" s="357"/>
      <c r="AR24" s="357"/>
      <c r="AS24" s="358"/>
      <c r="AT24" s="42"/>
      <c r="AU24" s="83" t="s">
        <v>141</v>
      </c>
    </row>
    <row r="25" spans="1:48" ht="12.6" thickBot="1" x14ac:dyDescent="0.25">
      <c r="A25" s="42"/>
      <c r="B25" s="312" t="s">
        <v>39</v>
      </c>
      <c r="C25" s="313"/>
      <c r="D25" s="313"/>
      <c r="E25" s="313"/>
      <c r="F25" s="313"/>
      <c r="G25" s="313"/>
      <c r="H25" s="313"/>
      <c r="I25" s="327"/>
      <c r="J25" s="331"/>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2"/>
      <c r="AM25" s="332"/>
      <c r="AN25" s="332"/>
      <c r="AO25" s="332"/>
      <c r="AP25" s="332"/>
      <c r="AQ25" s="332"/>
      <c r="AR25" s="332"/>
      <c r="AS25" s="333"/>
      <c r="AT25" s="42"/>
      <c r="AU25" s="41">
        <v>255</v>
      </c>
      <c r="AV25" s="44" t="str">
        <f>IF(J25&lt;&gt;"",IF(LEN(製品概要)&gt;AU25,"最大文字数を超えています。","OK"),"必須")</f>
        <v>必須</v>
      </c>
    </row>
    <row r="26" spans="1:48" ht="12.6" thickBot="1" x14ac:dyDescent="0.25">
      <c r="A26" s="42"/>
      <c r="B26" s="328"/>
      <c r="C26" s="329"/>
      <c r="D26" s="329"/>
      <c r="E26" s="329"/>
      <c r="F26" s="329"/>
      <c r="G26" s="329"/>
      <c r="H26" s="329"/>
      <c r="I26" s="330"/>
      <c r="J26" s="334"/>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2"/>
      <c r="AL26" s="332"/>
      <c r="AM26" s="332"/>
      <c r="AN26" s="332"/>
      <c r="AO26" s="332"/>
      <c r="AP26" s="332"/>
      <c r="AQ26" s="332"/>
      <c r="AR26" s="332"/>
      <c r="AS26" s="333"/>
      <c r="AT26" s="42"/>
    </row>
    <row r="27" spans="1:48" ht="12.6" thickBot="1" x14ac:dyDescent="0.25">
      <c r="A27" s="42"/>
      <c r="B27" s="328"/>
      <c r="C27" s="329"/>
      <c r="D27" s="329"/>
      <c r="E27" s="329"/>
      <c r="F27" s="329"/>
      <c r="G27" s="329"/>
      <c r="H27" s="329"/>
      <c r="I27" s="330"/>
      <c r="J27" s="334"/>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32"/>
      <c r="AK27" s="332"/>
      <c r="AL27" s="332"/>
      <c r="AM27" s="332"/>
      <c r="AN27" s="332"/>
      <c r="AO27" s="332"/>
      <c r="AP27" s="332"/>
      <c r="AQ27" s="332"/>
      <c r="AR27" s="332"/>
      <c r="AS27" s="333"/>
      <c r="AT27" s="42"/>
    </row>
    <row r="28" spans="1:48" ht="12.6" thickBot="1" x14ac:dyDescent="0.25">
      <c r="A28" s="42"/>
      <c r="B28" s="328"/>
      <c r="C28" s="329"/>
      <c r="D28" s="329"/>
      <c r="E28" s="329"/>
      <c r="F28" s="329"/>
      <c r="G28" s="329"/>
      <c r="H28" s="329"/>
      <c r="I28" s="330"/>
      <c r="J28" s="334"/>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332"/>
      <c r="AL28" s="332"/>
      <c r="AM28" s="332"/>
      <c r="AN28" s="332"/>
      <c r="AO28" s="332"/>
      <c r="AP28" s="332"/>
      <c r="AQ28" s="332"/>
      <c r="AR28" s="332"/>
      <c r="AS28" s="333"/>
      <c r="AT28" s="42"/>
    </row>
    <row r="29" spans="1:48" ht="12.6" thickBot="1" x14ac:dyDescent="0.25">
      <c r="A29" s="42"/>
      <c r="B29" s="328"/>
      <c r="C29" s="329"/>
      <c r="D29" s="329"/>
      <c r="E29" s="329"/>
      <c r="F29" s="329"/>
      <c r="G29" s="329"/>
      <c r="H29" s="329"/>
      <c r="I29" s="330"/>
      <c r="J29" s="334"/>
      <c r="K29" s="332"/>
      <c r="L29" s="332"/>
      <c r="M29" s="332"/>
      <c r="N29" s="332"/>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332"/>
      <c r="AL29" s="332"/>
      <c r="AM29" s="332"/>
      <c r="AN29" s="332"/>
      <c r="AO29" s="332"/>
      <c r="AP29" s="332"/>
      <c r="AQ29" s="332"/>
      <c r="AR29" s="332"/>
      <c r="AS29" s="333"/>
      <c r="AT29" s="42"/>
    </row>
    <row r="30" spans="1:48" ht="12.6" thickBot="1" x14ac:dyDescent="0.25">
      <c r="A30" s="42"/>
      <c r="B30" s="314" t="str">
        <f>LEN(製品概要)&amp;"文字/"&amp;AU25&amp;"文字"</f>
        <v>0文字/255文字</v>
      </c>
      <c r="C30" s="315"/>
      <c r="D30" s="315"/>
      <c r="E30" s="315"/>
      <c r="F30" s="315"/>
      <c r="G30" s="315"/>
      <c r="H30" s="315"/>
      <c r="I30" s="335"/>
      <c r="J30" s="334"/>
      <c r="K30" s="332"/>
      <c r="L30" s="332"/>
      <c r="M30" s="332"/>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332"/>
      <c r="AL30" s="332"/>
      <c r="AM30" s="332"/>
      <c r="AN30" s="332"/>
      <c r="AO30" s="332"/>
      <c r="AP30" s="332"/>
      <c r="AQ30" s="332"/>
      <c r="AR30" s="332"/>
      <c r="AS30" s="333"/>
      <c r="AT30" s="42"/>
    </row>
    <row r="31" spans="1:48" ht="41.1" customHeight="1" x14ac:dyDescent="0.2">
      <c r="A31" s="42"/>
      <c r="B31" s="288" t="s">
        <v>125</v>
      </c>
      <c r="C31" s="289"/>
      <c r="D31" s="289"/>
      <c r="E31" s="289"/>
      <c r="F31" s="289"/>
      <c r="G31" s="289"/>
      <c r="H31" s="289"/>
      <c r="I31" s="336"/>
      <c r="J31" s="339" t="s">
        <v>142</v>
      </c>
      <c r="K31" s="340"/>
      <c r="L31" s="340"/>
      <c r="M31" s="340"/>
      <c r="N31" s="340"/>
      <c r="O31" s="340"/>
      <c r="P31" s="340"/>
      <c r="Q31" s="340"/>
      <c r="R31" s="340"/>
      <c r="S31" s="340"/>
      <c r="T31" s="340"/>
      <c r="U31" s="340"/>
      <c r="V31" s="340"/>
      <c r="W31" s="340"/>
      <c r="X31" s="340"/>
      <c r="Y31" s="340"/>
      <c r="Z31" s="340"/>
      <c r="AA31" s="340"/>
      <c r="AB31" s="340" t="s">
        <v>143</v>
      </c>
      <c r="AC31" s="340"/>
      <c r="AD31" s="340"/>
      <c r="AE31" s="340"/>
      <c r="AF31" s="340"/>
      <c r="AG31" s="340"/>
      <c r="AH31" s="340"/>
      <c r="AI31" s="340"/>
      <c r="AJ31" s="340"/>
      <c r="AK31" s="340"/>
      <c r="AL31" s="340"/>
      <c r="AM31" s="340"/>
      <c r="AN31" s="340"/>
      <c r="AO31" s="340"/>
      <c r="AP31" s="340"/>
      <c r="AQ31" s="340"/>
      <c r="AR31" s="340"/>
      <c r="AS31" s="341"/>
      <c r="AT31" s="42"/>
      <c r="AU31" s="43" t="b">
        <v>0</v>
      </c>
      <c r="AV31" s="44" t="str">
        <f>IF(J32&lt;&gt;"","OK","必須：製品明細【A】製品本体にあたるもの")</f>
        <v>必須：製品明細【A】製品本体にあたるもの</v>
      </c>
    </row>
    <row r="32" spans="1:48" ht="16.5" customHeight="1" x14ac:dyDescent="0.2">
      <c r="A32" s="42"/>
      <c r="B32" s="291"/>
      <c r="C32" s="292"/>
      <c r="D32" s="292"/>
      <c r="E32" s="292"/>
      <c r="F32" s="292"/>
      <c r="G32" s="292"/>
      <c r="H32" s="292"/>
      <c r="I32" s="337"/>
      <c r="J32" s="342"/>
      <c r="K32" s="343"/>
      <c r="L32" s="343"/>
      <c r="M32" s="343"/>
      <c r="N32" s="343"/>
      <c r="O32" s="343"/>
      <c r="P32" s="343"/>
      <c r="Q32" s="343"/>
      <c r="R32" s="343"/>
      <c r="S32" s="343"/>
      <c r="T32" s="343"/>
      <c r="U32" s="343"/>
      <c r="V32" s="343"/>
      <c r="W32" s="343"/>
      <c r="X32" s="343"/>
      <c r="Y32" s="343"/>
      <c r="Z32" s="343"/>
      <c r="AA32" s="343"/>
      <c r="AB32" s="346"/>
      <c r="AC32" s="347"/>
      <c r="AD32" s="348" t="s">
        <v>144</v>
      </c>
      <c r="AE32" s="348"/>
      <c r="AF32" s="348"/>
      <c r="AG32" s="348"/>
      <c r="AH32" s="348"/>
      <c r="AI32" s="348"/>
      <c r="AJ32" s="348"/>
      <c r="AK32" s="348"/>
      <c r="AL32" s="348"/>
      <c r="AM32" s="348"/>
      <c r="AN32" s="348"/>
      <c r="AO32" s="348"/>
      <c r="AP32" s="348"/>
      <c r="AQ32" s="348"/>
      <c r="AR32" s="348"/>
      <c r="AS32" s="349"/>
      <c r="AT32" s="42"/>
      <c r="AU32" s="302" t="str">
        <f>"【A】
"&amp;J32&amp;"
【B】
"&amp;IF(AU31=TRUE,AD32,AB33)</f>
        <v xml:space="preserve">【A】
【B】
</v>
      </c>
      <c r="AV32" s="44" t="str">
        <f>IF(AB33&lt;&gt;"","OK",IF(AU31=TRUE,"OK","必須：製品明細【B】本体と併せて登録するシステムや周辺機器等"))</f>
        <v>必須：製品明細【B】本体と併せて登録するシステムや周辺機器等</v>
      </c>
    </row>
    <row r="33" spans="1:48" ht="13.5" customHeight="1" x14ac:dyDescent="0.2">
      <c r="A33" s="42"/>
      <c r="B33" s="291"/>
      <c r="C33" s="292"/>
      <c r="D33" s="292"/>
      <c r="E33" s="292"/>
      <c r="F33" s="292"/>
      <c r="G33" s="292"/>
      <c r="H33" s="292"/>
      <c r="I33" s="337"/>
      <c r="J33" s="342"/>
      <c r="K33" s="343"/>
      <c r="L33" s="343"/>
      <c r="M33" s="343"/>
      <c r="N33" s="343"/>
      <c r="O33" s="343"/>
      <c r="P33" s="343"/>
      <c r="Q33" s="343"/>
      <c r="R33" s="343"/>
      <c r="S33" s="343"/>
      <c r="T33" s="343"/>
      <c r="U33" s="343"/>
      <c r="V33" s="343"/>
      <c r="W33" s="343"/>
      <c r="X33" s="343"/>
      <c r="Y33" s="343"/>
      <c r="Z33" s="343"/>
      <c r="AA33" s="343"/>
      <c r="AB33" s="303"/>
      <c r="AC33" s="304"/>
      <c r="AD33" s="304"/>
      <c r="AE33" s="304"/>
      <c r="AF33" s="304"/>
      <c r="AG33" s="304"/>
      <c r="AH33" s="304"/>
      <c r="AI33" s="304"/>
      <c r="AJ33" s="304"/>
      <c r="AK33" s="304"/>
      <c r="AL33" s="304"/>
      <c r="AM33" s="304"/>
      <c r="AN33" s="304"/>
      <c r="AO33" s="304"/>
      <c r="AP33" s="304"/>
      <c r="AQ33" s="304"/>
      <c r="AR33" s="304"/>
      <c r="AS33" s="305"/>
      <c r="AT33" s="42"/>
      <c r="AU33" s="302"/>
      <c r="AV33" s="84" t="str">
        <f>IF(AU31=TRUE,IF(AB33&lt;&gt;"","！！！製品明細【B】で「対象なし」が選択されている場合、入力されている明細は登録されません！！！",""),"")</f>
        <v/>
      </c>
    </row>
    <row r="34" spans="1:48" ht="13.5" customHeight="1" x14ac:dyDescent="0.2">
      <c r="A34" s="42"/>
      <c r="B34" s="291"/>
      <c r="C34" s="292"/>
      <c r="D34" s="292"/>
      <c r="E34" s="292"/>
      <c r="F34" s="292"/>
      <c r="G34" s="292"/>
      <c r="H34" s="292"/>
      <c r="I34" s="337"/>
      <c r="J34" s="342"/>
      <c r="K34" s="343"/>
      <c r="L34" s="343"/>
      <c r="M34" s="343"/>
      <c r="N34" s="343"/>
      <c r="O34" s="343"/>
      <c r="P34" s="343"/>
      <c r="Q34" s="343"/>
      <c r="R34" s="343"/>
      <c r="S34" s="343"/>
      <c r="T34" s="343"/>
      <c r="U34" s="343"/>
      <c r="V34" s="343"/>
      <c r="W34" s="343"/>
      <c r="X34" s="343"/>
      <c r="Y34" s="343"/>
      <c r="Z34" s="343"/>
      <c r="AA34" s="343"/>
      <c r="AB34" s="306"/>
      <c r="AC34" s="307"/>
      <c r="AD34" s="307"/>
      <c r="AE34" s="307"/>
      <c r="AF34" s="307"/>
      <c r="AG34" s="307"/>
      <c r="AH34" s="307"/>
      <c r="AI34" s="307"/>
      <c r="AJ34" s="307"/>
      <c r="AK34" s="307"/>
      <c r="AL34" s="307"/>
      <c r="AM34" s="307"/>
      <c r="AN34" s="307"/>
      <c r="AO34" s="307"/>
      <c r="AP34" s="307"/>
      <c r="AQ34" s="307"/>
      <c r="AR34" s="307"/>
      <c r="AS34" s="308"/>
      <c r="AT34" s="42"/>
      <c r="AU34" s="302"/>
    </row>
    <row r="35" spans="1:48" ht="13.5" customHeight="1" x14ac:dyDescent="0.2">
      <c r="A35" s="42"/>
      <c r="B35" s="291"/>
      <c r="C35" s="292"/>
      <c r="D35" s="292"/>
      <c r="E35" s="292"/>
      <c r="F35" s="292"/>
      <c r="G35" s="292"/>
      <c r="H35" s="292"/>
      <c r="I35" s="337"/>
      <c r="J35" s="342"/>
      <c r="K35" s="343"/>
      <c r="L35" s="343"/>
      <c r="M35" s="343"/>
      <c r="N35" s="343"/>
      <c r="O35" s="343"/>
      <c r="P35" s="343"/>
      <c r="Q35" s="343"/>
      <c r="R35" s="343"/>
      <c r="S35" s="343"/>
      <c r="T35" s="343"/>
      <c r="U35" s="343"/>
      <c r="V35" s="343"/>
      <c r="W35" s="343"/>
      <c r="X35" s="343"/>
      <c r="Y35" s="343"/>
      <c r="Z35" s="343"/>
      <c r="AA35" s="343"/>
      <c r="AB35" s="306"/>
      <c r="AC35" s="307"/>
      <c r="AD35" s="307"/>
      <c r="AE35" s="307"/>
      <c r="AF35" s="307"/>
      <c r="AG35" s="307"/>
      <c r="AH35" s="307"/>
      <c r="AI35" s="307"/>
      <c r="AJ35" s="307"/>
      <c r="AK35" s="307"/>
      <c r="AL35" s="307"/>
      <c r="AM35" s="307"/>
      <c r="AN35" s="307"/>
      <c r="AO35" s="307"/>
      <c r="AP35" s="307"/>
      <c r="AQ35" s="307"/>
      <c r="AR35" s="307"/>
      <c r="AS35" s="308"/>
      <c r="AT35" s="42"/>
      <c r="AU35" s="302"/>
    </row>
    <row r="36" spans="1:48" ht="13.5" customHeight="1" x14ac:dyDescent="0.2">
      <c r="A36" s="42"/>
      <c r="B36" s="291"/>
      <c r="C36" s="292"/>
      <c r="D36" s="292"/>
      <c r="E36" s="292"/>
      <c r="F36" s="292"/>
      <c r="G36" s="292"/>
      <c r="H36" s="292"/>
      <c r="I36" s="337"/>
      <c r="J36" s="342"/>
      <c r="K36" s="343"/>
      <c r="L36" s="343"/>
      <c r="M36" s="343"/>
      <c r="N36" s="343"/>
      <c r="O36" s="343"/>
      <c r="P36" s="343"/>
      <c r="Q36" s="343"/>
      <c r="R36" s="343"/>
      <c r="S36" s="343"/>
      <c r="T36" s="343"/>
      <c r="U36" s="343"/>
      <c r="V36" s="343"/>
      <c r="W36" s="343"/>
      <c r="X36" s="343"/>
      <c r="Y36" s="343"/>
      <c r="Z36" s="343"/>
      <c r="AA36" s="343"/>
      <c r="AB36" s="306"/>
      <c r="AC36" s="307"/>
      <c r="AD36" s="307"/>
      <c r="AE36" s="307"/>
      <c r="AF36" s="307"/>
      <c r="AG36" s="307"/>
      <c r="AH36" s="307"/>
      <c r="AI36" s="307"/>
      <c r="AJ36" s="307"/>
      <c r="AK36" s="307"/>
      <c r="AL36" s="307"/>
      <c r="AM36" s="307"/>
      <c r="AN36" s="307"/>
      <c r="AO36" s="307"/>
      <c r="AP36" s="307"/>
      <c r="AQ36" s="307"/>
      <c r="AR36" s="307"/>
      <c r="AS36" s="308"/>
      <c r="AT36" s="42"/>
      <c r="AU36" s="302"/>
    </row>
    <row r="37" spans="1:48" ht="14.25" customHeight="1" thickBot="1" x14ac:dyDescent="0.25">
      <c r="A37" s="42"/>
      <c r="B37" s="294"/>
      <c r="C37" s="295"/>
      <c r="D37" s="295"/>
      <c r="E37" s="295"/>
      <c r="F37" s="295"/>
      <c r="G37" s="295"/>
      <c r="H37" s="295"/>
      <c r="I37" s="338"/>
      <c r="J37" s="344"/>
      <c r="K37" s="345"/>
      <c r="L37" s="345"/>
      <c r="M37" s="345"/>
      <c r="N37" s="345"/>
      <c r="O37" s="345"/>
      <c r="P37" s="345"/>
      <c r="Q37" s="345"/>
      <c r="R37" s="345"/>
      <c r="S37" s="345"/>
      <c r="T37" s="345"/>
      <c r="U37" s="345"/>
      <c r="V37" s="345"/>
      <c r="W37" s="345"/>
      <c r="X37" s="345"/>
      <c r="Y37" s="345"/>
      <c r="Z37" s="345"/>
      <c r="AA37" s="345"/>
      <c r="AB37" s="309"/>
      <c r="AC37" s="310"/>
      <c r="AD37" s="310"/>
      <c r="AE37" s="310"/>
      <c r="AF37" s="310"/>
      <c r="AG37" s="310"/>
      <c r="AH37" s="310"/>
      <c r="AI37" s="310"/>
      <c r="AJ37" s="310"/>
      <c r="AK37" s="310"/>
      <c r="AL37" s="310"/>
      <c r="AM37" s="310"/>
      <c r="AN37" s="310"/>
      <c r="AO37" s="310"/>
      <c r="AP37" s="310"/>
      <c r="AQ37" s="310"/>
      <c r="AR37" s="310"/>
      <c r="AS37" s="311"/>
      <c r="AT37" s="42"/>
      <c r="AU37" s="302"/>
    </row>
    <row r="38" spans="1:48" ht="12.6" thickBot="1" x14ac:dyDescent="0.25">
      <c r="A38" s="42"/>
      <c r="B38" s="312" t="s">
        <v>38</v>
      </c>
      <c r="C38" s="313"/>
      <c r="D38" s="313"/>
      <c r="E38" s="313"/>
      <c r="F38" s="313"/>
      <c r="G38" s="313"/>
      <c r="H38" s="313"/>
      <c r="I38" s="313"/>
      <c r="J38" s="317"/>
      <c r="K38" s="318"/>
      <c r="L38" s="318"/>
      <c r="M38" s="318"/>
      <c r="N38" s="318"/>
      <c r="O38" s="318"/>
      <c r="P38" s="318"/>
      <c r="Q38" s="318"/>
      <c r="R38" s="318"/>
      <c r="S38" s="318"/>
      <c r="T38" s="318"/>
      <c r="U38" s="318"/>
      <c r="V38" s="318"/>
      <c r="W38" s="318"/>
      <c r="X38" s="318"/>
      <c r="Y38" s="318"/>
      <c r="Z38" s="318"/>
      <c r="AA38" s="318"/>
      <c r="AB38" s="318"/>
      <c r="AC38" s="318"/>
      <c r="AD38" s="318"/>
      <c r="AE38" s="318"/>
      <c r="AF38" s="318"/>
      <c r="AG38" s="318"/>
      <c r="AH38" s="318"/>
      <c r="AI38" s="318"/>
      <c r="AJ38" s="318"/>
      <c r="AK38" s="318"/>
      <c r="AL38" s="318"/>
      <c r="AM38" s="318"/>
      <c r="AN38" s="318"/>
      <c r="AO38" s="318"/>
      <c r="AP38" s="318"/>
      <c r="AQ38" s="318"/>
      <c r="AR38" s="318"/>
      <c r="AS38" s="319"/>
      <c r="AT38" s="42"/>
      <c r="AV38" s="44" t="str">
        <f>IF(J38&lt;&gt;"","OK","必須")</f>
        <v>必須</v>
      </c>
    </row>
    <row r="39" spans="1:48" ht="12.6" thickBot="1" x14ac:dyDescent="0.25">
      <c r="A39" s="42"/>
      <c r="B39" s="314"/>
      <c r="C39" s="315"/>
      <c r="D39" s="315"/>
      <c r="E39" s="315"/>
      <c r="F39" s="315"/>
      <c r="G39" s="316"/>
      <c r="H39" s="316"/>
      <c r="I39" s="316"/>
      <c r="J39" s="320"/>
      <c r="K39" s="321"/>
      <c r="L39" s="321"/>
      <c r="M39" s="321"/>
      <c r="N39" s="321"/>
      <c r="O39" s="321"/>
      <c r="P39" s="321"/>
      <c r="Q39" s="321"/>
      <c r="R39" s="321"/>
      <c r="S39" s="321"/>
      <c r="T39" s="321"/>
      <c r="U39" s="321"/>
      <c r="V39" s="321"/>
      <c r="W39" s="321"/>
      <c r="X39" s="318"/>
      <c r="Y39" s="318"/>
      <c r="Z39" s="318"/>
      <c r="AA39" s="318"/>
      <c r="AB39" s="318"/>
      <c r="AC39" s="318"/>
      <c r="AD39" s="318"/>
      <c r="AE39" s="318"/>
      <c r="AF39" s="318"/>
      <c r="AG39" s="318"/>
      <c r="AH39" s="318"/>
      <c r="AI39" s="318"/>
      <c r="AJ39" s="318"/>
      <c r="AK39" s="318"/>
      <c r="AL39" s="318"/>
      <c r="AM39" s="318"/>
      <c r="AN39" s="318"/>
      <c r="AO39" s="318"/>
      <c r="AP39" s="318"/>
      <c r="AQ39" s="318"/>
      <c r="AR39" s="318"/>
      <c r="AS39" s="319"/>
      <c r="AT39" s="42"/>
    </row>
    <row r="40" spans="1:48" ht="6" customHeight="1" x14ac:dyDescent="0.2">
      <c r="A40" s="42"/>
      <c r="B40" s="81"/>
      <c r="C40" s="81"/>
      <c r="D40" s="81"/>
      <c r="E40" s="81"/>
      <c r="F40" s="81"/>
      <c r="G40" s="81"/>
      <c r="H40" s="81"/>
      <c r="I40" s="81"/>
      <c r="J40" s="81"/>
      <c r="K40" s="81"/>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row>
    <row r="41" spans="1:48" x14ac:dyDescent="0.2">
      <c r="A41" s="42"/>
      <c r="B41" s="81" t="s">
        <v>37</v>
      </c>
      <c r="C41" s="82"/>
      <c r="D41" s="82"/>
      <c r="E41" s="82"/>
      <c r="F41" s="82"/>
      <c r="G41" s="82"/>
      <c r="H41" s="82"/>
      <c r="I41" s="82"/>
      <c r="J41" s="82"/>
      <c r="K41" s="8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row>
    <row r="42" spans="1:48" ht="7.5" customHeight="1" x14ac:dyDescent="0.2">
      <c r="A42" s="42"/>
      <c r="B42" s="312" t="s">
        <v>36</v>
      </c>
      <c r="C42" s="313"/>
      <c r="D42" s="313"/>
      <c r="E42" s="313"/>
      <c r="F42" s="313"/>
      <c r="G42" s="313"/>
      <c r="H42" s="313"/>
      <c r="I42" s="322"/>
      <c r="J42" s="324" t="str">
        <f>製品カテゴリ</f>
        <v>解凍機</v>
      </c>
      <c r="K42" s="252"/>
      <c r="L42" s="252"/>
      <c r="M42" s="252"/>
      <c r="N42" s="252"/>
      <c r="O42" s="252"/>
      <c r="P42" s="252"/>
      <c r="Q42" s="252"/>
      <c r="R42" s="252"/>
      <c r="S42" s="252"/>
      <c r="T42" s="252"/>
      <c r="U42" s="252"/>
      <c r="V42" s="252"/>
      <c r="W42" s="252"/>
      <c r="X42" s="252"/>
      <c r="Y42" s="252"/>
      <c r="Z42" s="252"/>
      <c r="AA42" s="252"/>
      <c r="AB42" s="252"/>
      <c r="AC42" s="252"/>
      <c r="AD42" s="252"/>
      <c r="AE42" s="252"/>
      <c r="AF42" s="252"/>
      <c r="AG42" s="252"/>
      <c r="AH42" s="252"/>
      <c r="AI42" s="252"/>
      <c r="AJ42" s="252"/>
      <c r="AK42" s="252"/>
      <c r="AL42" s="252"/>
      <c r="AM42" s="252"/>
      <c r="AN42" s="252"/>
      <c r="AO42" s="252"/>
      <c r="AP42" s="252"/>
      <c r="AQ42" s="252"/>
      <c r="AR42" s="252"/>
      <c r="AS42" s="325"/>
      <c r="AT42" s="42"/>
    </row>
    <row r="43" spans="1:48" ht="7.5" customHeight="1" x14ac:dyDescent="0.2">
      <c r="A43" s="42"/>
      <c r="B43" s="314"/>
      <c r="C43" s="315"/>
      <c r="D43" s="315"/>
      <c r="E43" s="315"/>
      <c r="F43" s="315"/>
      <c r="G43" s="315"/>
      <c r="H43" s="315"/>
      <c r="I43" s="323"/>
      <c r="J43" s="254"/>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326"/>
      <c r="AT43" s="42"/>
    </row>
    <row r="44" spans="1:48" ht="2.25" hidden="1" customHeight="1" x14ac:dyDescent="0.2">
      <c r="A44" s="42"/>
      <c r="B44" s="70"/>
      <c r="C44" s="75"/>
      <c r="D44" s="75"/>
      <c r="E44" s="75"/>
      <c r="F44" s="75"/>
      <c r="G44" s="75"/>
      <c r="H44" s="75"/>
      <c r="I44" s="75"/>
      <c r="J44" s="81"/>
      <c r="K44" s="81"/>
      <c r="L44" s="81"/>
      <c r="M44" s="81"/>
      <c r="N44" s="81"/>
      <c r="O44" s="81"/>
      <c r="P44" s="81"/>
      <c r="Q44" s="81"/>
      <c r="R44" s="81"/>
      <c r="S44" s="81"/>
      <c r="T44" s="81"/>
      <c r="U44" s="81"/>
      <c r="V44" s="81"/>
      <c r="W44" s="81"/>
      <c r="X44" s="75"/>
      <c r="Y44" s="75"/>
      <c r="Z44" s="75"/>
      <c r="AA44" s="75"/>
      <c r="AB44" s="75"/>
      <c r="AC44" s="75"/>
      <c r="AD44" s="75"/>
      <c r="AE44" s="75"/>
      <c r="AF44" s="81"/>
      <c r="AG44" s="81"/>
      <c r="AH44" s="81"/>
      <c r="AI44" s="81"/>
      <c r="AJ44" s="81"/>
      <c r="AK44" s="81"/>
      <c r="AL44" s="81"/>
      <c r="AM44" s="81"/>
      <c r="AN44" s="81"/>
      <c r="AO44" s="81"/>
      <c r="AP44" s="81"/>
      <c r="AQ44" s="81"/>
      <c r="AR44" s="81"/>
      <c r="AS44" s="81"/>
      <c r="AT44" s="42"/>
    </row>
    <row r="45" spans="1:48" ht="3.75" customHeight="1" x14ac:dyDescent="0.2">
      <c r="A45" s="42"/>
      <c r="B45" s="300" t="s">
        <v>35</v>
      </c>
      <c r="C45" s="300"/>
      <c r="D45" s="300"/>
      <c r="E45" s="300"/>
      <c r="F45" s="300"/>
      <c r="G45" s="300"/>
      <c r="H45" s="300"/>
      <c r="I45" s="300"/>
      <c r="J45" s="300"/>
      <c r="K45" s="300"/>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row>
    <row r="46" spans="1:48" ht="9" customHeight="1" x14ac:dyDescent="0.2">
      <c r="A46" s="42"/>
      <c r="B46" s="300"/>
      <c r="C46" s="300"/>
      <c r="D46" s="300"/>
      <c r="E46" s="300"/>
      <c r="F46" s="300"/>
      <c r="G46" s="300"/>
      <c r="H46" s="300"/>
      <c r="I46" s="300"/>
      <c r="J46" s="300"/>
      <c r="K46" s="300"/>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row>
    <row r="47" spans="1:48" ht="5.25" customHeight="1" x14ac:dyDescent="0.2">
      <c r="A47" s="42"/>
      <c r="B47" s="301" t="s">
        <v>126</v>
      </c>
      <c r="C47" s="301"/>
      <c r="D47" s="301"/>
      <c r="E47" s="301"/>
      <c r="F47" s="301"/>
      <c r="G47" s="301"/>
      <c r="H47" s="301"/>
      <c r="I47" s="301"/>
      <c r="J47" s="301"/>
      <c r="K47" s="301"/>
      <c r="L47" s="301"/>
      <c r="M47" s="301"/>
      <c r="N47" s="301"/>
      <c r="O47" s="301"/>
      <c r="P47" s="301"/>
      <c r="Q47" s="301"/>
      <c r="R47" s="301"/>
      <c r="S47" s="301"/>
      <c r="T47" s="301"/>
      <c r="U47" s="301"/>
      <c r="V47" s="301"/>
      <c r="W47" s="301"/>
      <c r="X47" s="301"/>
      <c r="Y47" s="301"/>
      <c r="Z47" s="301"/>
      <c r="AA47" s="301"/>
      <c r="AB47" s="301"/>
      <c r="AC47" s="301"/>
      <c r="AD47" s="301"/>
      <c r="AE47" s="301"/>
      <c r="AF47" s="301"/>
      <c r="AG47" s="301"/>
      <c r="AH47" s="301"/>
      <c r="AI47" s="301"/>
      <c r="AJ47" s="301"/>
      <c r="AK47" s="301"/>
      <c r="AL47" s="301"/>
      <c r="AM47" s="301"/>
      <c r="AN47" s="301"/>
      <c r="AO47" s="301"/>
      <c r="AP47" s="73"/>
      <c r="AQ47" s="73"/>
      <c r="AR47" s="73"/>
      <c r="AS47" s="73"/>
      <c r="AT47" s="42"/>
    </row>
    <row r="48" spans="1:48" x14ac:dyDescent="0.2">
      <c r="A48" s="42"/>
      <c r="B48" s="301"/>
      <c r="C48" s="301"/>
      <c r="D48" s="301"/>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01"/>
      <c r="AD48" s="301"/>
      <c r="AE48" s="301"/>
      <c r="AF48" s="301"/>
      <c r="AG48" s="301"/>
      <c r="AH48" s="301"/>
      <c r="AI48" s="301"/>
      <c r="AJ48" s="301"/>
      <c r="AK48" s="301"/>
      <c r="AL48" s="301"/>
      <c r="AM48" s="301"/>
      <c r="AN48" s="301"/>
      <c r="AO48" s="301"/>
      <c r="AP48" s="73"/>
      <c r="AQ48" s="73"/>
      <c r="AR48" s="73"/>
      <c r="AS48" s="73"/>
      <c r="AT48" s="42"/>
    </row>
    <row r="49" spans="1:48" ht="12" customHeight="1" x14ac:dyDescent="0.2">
      <c r="A49" s="42"/>
      <c r="B49" s="288" t="s">
        <v>127</v>
      </c>
      <c r="C49" s="289"/>
      <c r="D49" s="289"/>
      <c r="E49" s="289"/>
      <c r="F49" s="289"/>
      <c r="G49" s="289"/>
      <c r="H49" s="289"/>
      <c r="I49" s="289"/>
      <c r="J49" s="289"/>
      <c r="K49" s="289"/>
      <c r="L49" s="289"/>
      <c r="M49" s="290"/>
      <c r="N49" s="280">
        <f>平均納品金額</f>
        <v>0</v>
      </c>
      <c r="O49" s="281"/>
      <c r="P49" s="281"/>
      <c r="Q49" s="281"/>
      <c r="R49" s="281"/>
      <c r="S49" s="281"/>
      <c r="T49" s="281"/>
      <c r="U49" s="281"/>
      <c r="V49" s="281"/>
      <c r="W49" s="281"/>
      <c r="X49" s="284" t="s">
        <v>145</v>
      </c>
      <c r="Y49" s="284"/>
      <c r="Z49" s="284"/>
      <c r="AA49" s="285"/>
      <c r="AB49" s="288" t="s">
        <v>204</v>
      </c>
      <c r="AC49" s="289"/>
      <c r="AD49" s="289"/>
      <c r="AE49" s="289"/>
      <c r="AF49" s="289"/>
      <c r="AG49" s="290"/>
      <c r="AH49" s="261">
        <f>納入先</f>
        <v>0</v>
      </c>
      <c r="AI49" s="262"/>
      <c r="AJ49" s="262"/>
      <c r="AK49" s="262"/>
      <c r="AL49" s="262"/>
      <c r="AM49" s="262"/>
      <c r="AN49" s="262"/>
      <c r="AO49" s="262"/>
      <c r="AP49" s="262"/>
      <c r="AQ49" s="262"/>
      <c r="AR49" s="263"/>
      <c r="AS49" s="72"/>
      <c r="AT49" s="42"/>
      <c r="AV49" s="63"/>
    </row>
    <row r="50" spans="1:48" ht="0.75" customHeight="1" x14ac:dyDescent="0.2">
      <c r="A50" s="42"/>
      <c r="B50" s="291"/>
      <c r="C50" s="292"/>
      <c r="D50" s="292"/>
      <c r="E50" s="292"/>
      <c r="F50" s="292"/>
      <c r="G50" s="292"/>
      <c r="H50" s="292"/>
      <c r="I50" s="292"/>
      <c r="J50" s="292"/>
      <c r="K50" s="292"/>
      <c r="L50" s="292"/>
      <c r="M50" s="293"/>
      <c r="N50" s="282"/>
      <c r="O50" s="283"/>
      <c r="P50" s="283"/>
      <c r="Q50" s="283"/>
      <c r="R50" s="283"/>
      <c r="S50" s="283"/>
      <c r="T50" s="283"/>
      <c r="U50" s="283"/>
      <c r="V50" s="283"/>
      <c r="W50" s="283"/>
      <c r="X50" s="286"/>
      <c r="Y50" s="286"/>
      <c r="Z50" s="286"/>
      <c r="AA50" s="287"/>
      <c r="AB50" s="291"/>
      <c r="AC50" s="292"/>
      <c r="AD50" s="292"/>
      <c r="AE50" s="292"/>
      <c r="AF50" s="292"/>
      <c r="AG50" s="293"/>
      <c r="AH50" s="264"/>
      <c r="AI50" s="265"/>
      <c r="AJ50" s="265"/>
      <c r="AK50" s="265"/>
      <c r="AL50" s="265"/>
      <c r="AM50" s="265"/>
      <c r="AN50" s="265"/>
      <c r="AO50" s="265"/>
      <c r="AP50" s="265"/>
      <c r="AQ50" s="265"/>
      <c r="AR50" s="266"/>
      <c r="AS50" s="72"/>
      <c r="AT50" s="42"/>
      <c r="AV50" s="42"/>
    </row>
    <row r="51" spans="1:48" ht="3.75" customHeight="1" x14ac:dyDescent="0.2">
      <c r="A51" s="42"/>
      <c r="B51" s="291"/>
      <c r="C51" s="292"/>
      <c r="D51" s="292"/>
      <c r="E51" s="292"/>
      <c r="F51" s="292"/>
      <c r="G51" s="292"/>
      <c r="H51" s="292"/>
      <c r="I51" s="292"/>
      <c r="J51" s="292"/>
      <c r="K51" s="292"/>
      <c r="L51" s="292"/>
      <c r="M51" s="293"/>
      <c r="N51" s="282"/>
      <c r="O51" s="283"/>
      <c r="P51" s="283"/>
      <c r="Q51" s="283"/>
      <c r="R51" s="283"/>
      <c r="S51" s="283"/>
      <c r="T51" s="283"/>
      <c r="U51" s="283"/>
      <c r="V51" s="283"/>
      <c r="W51" s="283"/>
      <c r="X51" s="286"/>
      <c r="Y51" s="286"/>
      <c r="Z51" s="286"/>
      <c r="AA51" s="287"/>
      <c r="AB51" s="291"/>
      <c r="AC51" s="292"/>
      <c r="AD51" s="292"/>
      <c r="AE51" s="292"/>
      <c r="AF51" s="292"/>
      <c r="AG51" s="293"/>
      <c r="AH51" s="264"/>
      <c r="AI51" s="265"/>
      <c r="AJ51" s="265"/>
      <c r="AK51" s="265"/>
      <c r="AL51" s="265"/>
      <c r="AM51" s="265"/>
      <c r="AN51" s="265"/>
      <c r="AO51" s="265"/>
      <c r="AP51" s="265"/>
      <c r="AQ51" s="265"/>
      <c r="AR51" s="266"/>
      <c r="AS51" s="71"/>
      <c r="AT51" s="42"/>
      <c r="AV51" s="42"/>
    </row>
    <row r="52" spans="1:48" ht="6.75" customHeight="1" x14ac:dyDescent="0.2">
      <c r="A52" s="42"/>
      <c r="B52" s="291"/>
      <c r="C52" s="292"/>
      <c r="D52" s="292"/>
      <c r="E52" s="292"/>
      <c r="F52" s="292"/>
      <c r="G52" s="292"/>
      <c r="H52" s="292"/>
      <c r="I52" s="292"/>
      <c r="J52" s="292"/>
      <c r="K52" s="292"/>
      <c r="L52" s="292"/>
      <c r="M52" s="293"/>
      <c r="N52" s="282"/>
      <c r="O52" s="283"/>
      <c r="P52" s="283"/>
      <c r="Q52" s="283"/>
      <c r="R52" s="283"/>
      <c r="S52" s="283"/>
      <c r="T52" s="283"/>
      <c r="U52" s="283"/>
      <c r="V52" s="283"/>
      <c r="W52" s="283"/>
      <c r="X52" s="286"/>
      <c r="Y52" s="286"/>
      <c r="Z52" s="286"/>
      <c r="AA52" s="287"/>
      <c r="AB52" s="294"/>
      <c r="AC52" s="295"/>
      <c r="AD52" s="295"/>
      <c r="AE52" s="295"/>
      <c r="AF52" s="295"/>
      <c r="AG52" s="296"/>
      <c r="AH52" s="267"/>
      <c r="AI52" s="268"/>
      <c r="AJ52" s="268"/>
      <c r="AK52" s="268"/>
      <c r="AL52" s="268"/>
      <c r="AM52" s="268"/>
      <c r="AN52" s="268"/>
      <c r="AO52" s="268"/>
      <c r="AP52" s="268"/>
      <c r="AQ52" s="268"/>
      <c r="AR52" s="269"/>
      <c r="AS52" s="72"/>
      <c r="AT52" s="42"/>
      <c r="AV52" s="42"/>
    </row>
    <row r="53" spans="1:48" ht="12" customHeight="1" x14ac:dyDescent="0.2">
      <c r="A53" s="42"/>
      <c r="B53" s="297" t="s">
        <v>128</v>
      </c>
      <c r="C53" s="298"/>
      <c r="D53" s="298"/>
      <c r="E53" s="298"/>
      <c r="F53" s="298"/>
      <c r="G53" s="298"/>
      <c r="H53" s="298"/>
      <c r="I53" s="298"/>
      <c r="J53" s="298"/>
      <c r="K53" s="298"/>
      <c r="L53" s="298"/>
      <c r="M53" s="298"/>
      <c r="N53" s="298"/>
      <c r="O53" s="298"/>
      <c r="P53" s="298"/>
      <c r="Q53" s="298"/>
      <c r="R53" s="298"/>
      <c r="S53" s="298"/>
      <c r="T53" s="298"/>
      <c r="U53" s="298"/>
      <c r="V53" s="298"/>
      <c r="W53" s="298"/>
      <c r="X53" s="298"/>
      <c r="Y53" s="298"/>
      <c r="Z53" s="298"/>
      <c r="AA53" s="299"/>
      <c r="AB53" s="278" t="s">
        <v>103</v>
      </c>
      <c r="AC53" s="278"/>
      <c r="AD53" s="278"/>
      <c r="AE53" s="278"/>
      <c r="AF53" s="278"/>
      <c r="AG53" s="278"/>
      <c r="AH53" s="278"/>
      <c r="AI53" s="278"/>
      <c r="AJ53" s="278"/>
      <c r="AK53" s="278"/>
      <c r="AL53" s="278"/>
      <c r="AM53" s="278"/>
      <c r="AN53" s="278"/>
      <c r="AO53" s="278"/>
      <c r="AP53" s="278"/>
      <c r="AQ53" s="278"/>
      <c r="AR53" s="279"/>
      <c r="AS53" s="79"/>
      <c r="AT53" s="45"/>
      <c r="AV53" s="42"/>
    </row>
    <row r="54" spans="1:48" x14ac:dyDescent="0.2">
      <c r="A54" s="42"/>
      <c r="B54" s="249"/>
      <c r="C54" s="249"/>
      <c r="D54" s="249"/>
      <c r="E54" s="249"/>
      <c r="F54" s="249"/>
      <c r="G54" s="249"/>
      <c r="H54" s="249"/>
      <c r="I54" s="249"/>
      <c r="J54" s="249"/>
      <c r="K54" s="249"/>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row>
    <row r="55" spans="1:48" ht="12" customHeight="1" x14ac:dyDescent="0.2">
      <c r="A55" s="272" t="s">
        <v>34</v>
      </c>
      <c r="B55" s="273"/>
      <c r="C55" s="273"/>
      <c r="D55" s="273"/>
      <c r="E55" s="273"/>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3"/>
      <c r="AE55" s="273"/>
      <c r="AF55" s="273"/>
      <c r="AG55" s="273"/>
      <c r="AH55" s="273"/>
      <c r="AI55" s="273"/>
      <c r="AJ55" s="273"/>
      <c r="AK55" s="273"/>
      <c r="AL55" s="273"/>
      <c r="AM55" s="273"/>
      <c r="AN55" s="273"/>
      <c r="AO55" s="273"/>
      <c r="AP55" s="273"/>
      <c r="AQ55" s="273"/>
      <c r="AR55" s="273"/>
      <c r="AS55" s="273"/>
      <c r="AT55" s="274"/>
    </row>
    <row r="56" spans="1:48" ht="12" customHeight="1" x14ac:dyDescent="0.2">
      <c r="A56" s="275"/>
      <c r="B56" s="276"/>
      <c r="C56" s="276"/>
      <c r="D56" s="276"/>
      <c r="E56" s="276"/>
      <c r="F56" s="276"/>
      <c r="G56" s="276"/>
      <c r="H56" s="276"/>
      <c r="I56" s="276"/>
      <c r="J56" s="276"/>
      <c r="K56" s="276"/>
      <c r="L56" s="276"/>
      <c r="M56" s="276"/>
      <c r="N56" s="276"/>
      <c r="O56" s="276"/>
      <c r="P56" s="276"/>
      <c r="Q56" s="276"/>
      <c r="R56" s="276"/>
      <c r="S56" s="276"/>
      <c r="T56" s="276"/>
      <c r="U56" s="276"/>
      <c r="V56" s="276"/>
      <c r="W56" s="276"/>
      <c r="X56" s="276"/>
      <c r="Y56" s="276"/>
      <c r="Z56" s="276"/>
      <c r="AA56" s="276"/>
      <c r="AB56" s="276"/>
      <c r="AC56" s="276"/>
      <c r="AD56" s="276"/>
      <c r="AE56" s="276"/>
      <c r="AF56" s="276"/>
      <c r="AG56" s="276"/>
      <c r="AH56" s="276"/>
      <c r="AI56" s="276"/>
      <c r="AJ56" s="276"/>
      <c r="AK56" s="276"/>
      <c r="AL56" s="276"/>
      <c r="AM56" s="276"/>
      <c r="AN56" s="276"/>
      <c r="AO56" s="276"/>
      <c r="AP56" s="276"/>
      <c r="AQ56" s="276"/>
      <c r="AR56" s="276"/>
      <c r="AS56" s="276"/>
      <c r="AT56" s="277"/>
    </row>
    <row r="57" spans="1:48" x14ac:dyDescent="0.2">
      <c r="A57" s="262" t="str">
        <f>"【"&amp;製品カテゴリ&amp;"】"</f>
        <v>【解凍機】</v>
      </c>
      <c r="B57" s="262"/>
      <c r="C57" s="262"/>
      <c r="D57" s="262"/>
      <c r="E57" s="262"/>
      <c r="F57" s="262"/>
      <c r="G57" s="262"/>
      <c r="H57" s="262"/>
      <c r="I57" s="262"/>
      <c r="J57" s="262"/>
      <c r="K57" s="262"/>
      <c r="L57" s="262"/>
      <c r="M57" s="262"/>
      <c r="N57" s="262"/>
      <c r="O57" s="262"/>
      <c r="P57" s="262"/>
      <c r="Q57" s="262"/>
      <c r="R57" s="262"/>
      <c r="S57" s="262"/>
      <c r="T57" s="262"/>
      <c r="U57" s="262"/>
      <c r="V57" s="262"/>
      <c r="W57" s="262"/>
      <c r="X57" s="42"/>
      <c r="Y57" s="42"/>
      <c r="Z57" s="42"/>
      <c r="AA57" s="42"/>
      <c r="AB57" s="42"/>
      <c r="AC57" s="42"/>
      <c r="AD57" s="42"/>
      <c r="AE57" s="42"/>
      <c r="AF57" s="42"/>
      <c r="AG57" s="42"/>
      <c r="AH57" s="42"/>
      <c r="AI57" s="42"/>
      <c r="AJ57" s="42"/>
      <c r="AK57" s="42"/>
      <c r="AL57" s="42"/>
      <c r="AM57" s="42"/>
      <c r="AN57" s="42"/>
      <c r="AO57" s="42"/>
      <c r="AP57" s="270" t="s">
        <v>33</v>
      </c>
      <c r="AQ57" s="270"/>
      <c r="AR57" s="270"/>
      <c r="AS57" s="270"/>
      <c r="AT57" s="270"/>
    </row>
    <row r="58" spans="1:48" x14ac:dyDescent="0.2">
      <c r="A58" s="265"/>
      <c r="B58" s="265"/>
      <c r="C58" s="265"/>
      <c r="D58" s="265"/>
      <c r="E58" s="265"/>
      <c r="F58" s="265"/>
      <c r="G58" s="265"/>
      <c r="H58" s="265"/>
      <c r="I58" s="265"/>
      <c r="J58" s="265"/>
      <c r="K58" s="265"/>
      <c r="L58" s="265"/>
      <c r="M58" s="265"/>
      <c r="N58" s="265"/>
      <c r="O58" s="265"/>
      <c r="P58" s="265"/>
      <c r="Q58" s="265"/>
      <c r="R58" s="265"/>
      <c r="S58" s="265"/>
      <c r="T58" s="265"/>
      <c r="U58" s="265"/>
      <c r="V58" s="265"/>
      <c r="W58" s="265"/>
      <c r="X58" s="42"/>
      <c r="Y58" s="42"/>
      <c r="Z58" s="42"/>
      <c r="AA58" s="42"/>
      <c r="AB58" s="42"/>
      <c r="AC58" s="42"/>
      <c r="AD58" s="42"/>
      <c r="AE58" s="42"/>
      <c r="AF58" s="42"/>
      <c r="AG58" s="42"/>
      <c r="AH58" s="42"/>
      <c r="AI58" s="42"/>
      <c r="AJ58" s="42"/>
      <c r="AK58" s="42"/>
      <c r="AL58" s="42"/>
      <c r="AM58" s="42"/>
      <c r="AN58" s="42"/>
      <c r="AO58" s="42"/>
      <c r="AP58" s="271"/>
      <c r="AQ58" s="271"/>
      <c r="AR58" s="271"/>
      <c r="AS58" s="271"/>
      <c r="AT58" s="271"/>
    </row>
    <row r="59" spans="1:48" x14ac:dyDescent="0.2">
      <c r="A59" s="42"/>
      <c r="B59" s="249" t="s">
        <v>32</v>
      </c>
      <c r="C59" s="249"/>
      <c r="D59" s="249"/>
      <c r="E59" s="249"/>
      <c r="F59" s="249"/>
      <c r="G59" s="249"/>
      <c r="H59" s="249"/>
      <c r="I59" s="249"/>
      <c r="J59" s="249"/>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row>
    <row r="60" spans="1:48" x14ac:dyDescent="0.2">
      <c r="A60" s="42"/>
      <c r="B60" s="249"/>
      <c r="C60" s="249"/>
      <c r="D60" s="249"/>
      <c r="E60" s="249"/>
      <c r="F60" s="249"/>
      <c r="G60" s="249"/>
      <c r="H60" s="249"/>
      <c r="I60" s="249"/>
      <c r="J60" s="249"/>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row>
    <row r="61" spans="1:48" x14ac:dyDescent="0.2">
      <c r="A61" s="42"/>
      <c r="B61" s="249" t="s">
        <v>31</v>
      </c>
      <c r="C61" s="249"/>
      <c r="D61" s="249"/>
      <c r="E61" s="249"/>
      <c r="F61" s="249"/>
      <c r="G61" s="249"/>
      <c r="H61" s="249"/>
      <c r="I61" s="249"/>
      <c r="J61" s="249"/>
      <c r="K61" s="249"/>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49"/>
      <c r="AP61" s="249"/>
      <c r="AQ61" s="249"/>
      <c r="AR61" s="249"/>
      <c r="AS61" s="249"/>
      <c r="AT61" s="42"/>
    </row>
    <row r="62" spans="1:48" ht="12.6" thickBot="1" x14ac:dyDescent="0.25">
      <c r="A62" s="42"/>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250"/>
      <c r="AP62" s="250"/>
      <c r="AQ62" s="250"/>
      <c r="AR62" s="249"/>
      <c r="AS62" s="249"/>
      <c r="AT62" s="42"/>
    </row>
    <row r="63" spans="1:48" ht="12" customHeight="1" x14ac:dyDescent="0.2">
      <c r="A63" s="42"/>
      <c r="B63" s="251" t="s">
        <v>203</v>
      </c>
      <c r="C63" s="252"/>
      <c r="D63" s="252"/>
      <c r="E63" s="252"/>
      <c r="F63" s="252"/>
      <c r="G63" s="252"/>
      <c r="H63" s="252"/>
      <c r="I63" s="252"/>
      <c r="J63" s="252"/>
      <c r="K63" s="252"/>
      <c r="L63" s="252"/>
      <c r="M63" s="252"/>
      <c r="N63" s="252"/>
      <c r="O63" s="252"/>
      <c r="P63" s="252"/>
      <c r="Q63" s="252"/>
      <c r="R63" s="252"/>
      <c r="S63" s="252"/>
      <c r="T63" s="252"/>
      <c r="U63" s="252"/>
      <c r="V63" s="252"/>
      <c r="W63" s="252"/>
      <c r="X63" s="252"/>
      <c r="Y63" s="252"/>
      <c r="Z63" s="252"/>
      <c r="AA63" s="252"/>
      <c r="AB63" s="252"/>
      <c r="AC63" s="252"/>
      <c r="AD63" s="252"/>
      <c r="AE63" s="252"/>
      <c r="AF63" s="252"/>
      <c r="AG63" s="252"/>
      <c r="AH63" s="252"/>
      <c r="AI63" s="252"/>
      <c r="AJ63" s="252"/>
      <c r="AK63" s="252"/>
      <c r="AL63" s="252"/>
      <c r="AM63" s="252"/>
      <c r="AN63" s="252"/>
      <c r="AO63" s="252"/>
      <c r="AP63" s="252"/>
      <c r="AQ63" s="252"/>
      <c r="AR63" s="255"/>
      <c r="AS63" s="256"/>
      <c r="AT63" s="42"/>
    </row>
    <row r="64" spans="1:48" ht="12" customHeight="1" x14ac:dyDescent="0.2">
      <c r="A64" s="42"/>
      <c r="B64" s="253"/>
      <c r="C64" s="249"/>
      <c r="D64" s="249"/>
      <c r="E64" s="249"/>
      <c r="F64" s="249"/>
      <c r="G64" s="249"/>
      <c r="H64" s="249"/>
      <c r="I64" s="249"/>
      <c r="J64" s="249"/>
      <c r="K64" s="249"/>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9"/>
      <c r="AN64" s="249"/>
      <c r="AO64" s="249"/>
      <c r="AP64" s="249"/>
      <c r="AQ64" s="249"/>
      <c r="AR64" s="257"/>
      <c r="AS64" s="258"/>
      <c r="AT64" s="42"/>
      <c r="AU64" s="43" t="b">
        <v>0</v>
      </c>
      <c r="AV64" s="44" t="str">
        <f>IF(AU64,"OK","必須")</f>
        <v>必須</v>
      </c>
    </row>
    <row r="65" spans="1:47" ht="12" customHeight="1" x14ac:dyDescent="0.2">
      <c r="A65" s="42"/>
      <c r="B65" s="253"/>
      <c r="C65" s="249"/>
      <c r="D65" s="249"/>
      <c r="E65" s="249"/>
      <c r="F65" s="249"/>
      <c r="G65" s="249"/>
      <c r="H65" s="249"/>
      <c r="I65" s="249"/>
      <c r="J65" s="249"/>
      <c r="K65" s="249"/>
      <c r="L65" s="249"/>
      <c r="M65" s="249"/>
      <c r="N65" s="249"/>
      <c r="O65" s="249"/>
      <c r="P65" s="249"/>
      <c r="Q65" s="249"/>
      <c r="R65" s="249"/>
      <c r="S65" s="249"/>
      <c r="T65" s="249"/>
      <c r="U65" s="249"/>
      <c r="V65" s="249"/>
      <c r="W65" s="249"/>
      <c r="X65" s="249"/>
      <c r="Y65" s="249"/>
      <c r="Z65" s="249"/>
      <c r="AA65" s="249"/>
      <c r="AB65" s="249"/>
      <c r="AC65" s="249"/>
      <c r="AD65" s="249"/>
      <c r="AE65" s="249"/>
      <c r="AF65" s="249"/>
      <c r="AG65" s="249"/>
      <c r="AH65" s="249"/>
      <c r="AI65" s="249"/>
      <c r="AJ65" s="249"/>
      <c r="AK65" s="249"/>
      <c r="AL65" s="249"/>
      <c r="AM65" s="249"/>
      <c r="AN65" s="249"/>
      <c r="AO65" s="249"/>
      <c r="AP65" s="249"/>
      <c r="AQ65" s="249"/>
      <c r="AR65" s="257"/>
      <c r="AS65" s="258"/>
      <c r="AT65" s="42"/>
      <c r="AU65" s="43"/>
    </row>
    <row r="66" spans="1:47" ht="12" customHeight="1" x14ac:dyDescent="0.2">
      <c r="A66" s="42"/>
      <c r="B66" s="253"/>
      <c r="C66" s="249"/>
      <c r="D66" s="249"/>
      <c r="E66" s="249"/>
      <c r="F66" s="249"/>
      <c r="G66" s="249"/>
      <c r="H66" s="249"/>
      <c r="I66" s="249"/>
      <c r="J66" s="249"/>
      <c r="K66" s="249"/>
      <c r="L66" s="249"/>
      <c r="M66" s="249"/>
      <c r="N66" s="249"/>
      <c r="O66" s="249"/>
      <c r="P66" s="249"/>
      <c r="Q66" s="249"/>
      <c r="R66" s="249"/>
      <c r="S66" s="249"/>
      <c r="T66" s="249"/>
      <c r="U66" s="249"/>
      <c r="V66" s="249"/>
      <c r="W66" s="249"/>
      <c r="X66" s="249"/>
      <c r="Y66" s="249"/>
      <c r="Z66" s="249"/>
      <c r="AA66" s="249"/>
      <c r="AB66" s="249"/>
      <c r="AC66" s="249"/>
      <c r="AD66" s="249"/>
      <c r="AE66" s="249"/>
      <c r="AF66" s="249"/>
      <c r="AG66" s="249"/>
      <c r="AH66" s="249"/>
      <c r="AI66" s="249"/>
      <c r="AJ66" s="249"/>
      <c r="AK66" s="249"/>
      <c r="AL66" s="249"/>
      <c r="AM66" s="249"/>
      <c r="AN66" s="249"/>
      <c r="AO66" s="249"/>
      <c r="AP66" s="249"/>
      <c r="AQ66" s="249"/>
      <c r="AR66" s="257"/>
      <c r="AS66" s="258"/>
      <c r="AT66" s="42"/>
      <c r="AU66" s="43"/>
    </row>
    <row r="67" spans="1:47" ht="12" customHeight="1" x14ac:dyDescent="0.2">
      <c r="A67" s="42"/>
      <c r="B67" s="253"/>
      <c r="C67" s="249"/>
      <c r="D67" s="249"/>
      <c r="E67" s="249"/>
      <c r="F67" s="249"/>
      <c r="G67" s="249"/>
      <c r="H67" s="249"/>
      <c r="I67" s="249"/>
      <c r="J67" s="249"/>
      <c r="K67" s="249"/>
      <c r="L67" s="249"/>
      <c r="M67" s="249"/>
      <c r="N67" s="249"/>
      <c r="O67" s="249"/>
      <c r="P67" s="249"/>
      <c r="Q67" s="249"/>
      <c r="R67" s="249"/>
      <c r="S67" s="249"/>
      <c r="T67" s="249"/>
      <c r="U67" s="249"/>
      <c r="V67" s="249"/>
      <c r="W67" s="249"/>
      <c r="X67" s="249"/>
      <c r="Y67" s="249"/>
      <c r="Z67" s="249"/>
      <c r="AA67" s="249"/>
      <c r="AB67" s="249"/>
      <c r="AC67" s="249"/>
      <c r="AD67" s="249"/>
      <c r="AE67" s="249"/>
      <c r="AF67" s="249"/>
      <c r="AG67" s="249"/>
      <c r="AH67" s="249"/>
      <c r="AI67" s="249"/>
      <c r="AJ67" s="249"/>
      <c r="AK67" s="249"/>
      <c r="AL67" s="249"/>
      <c r="AM67" s="249"/>
      <c r="AN67" s="249"/>
      <c r="AO67" s="249"/>
      <c r="AP67" s="249"/>
      <c r="AQ67" s="249"/>
      <c r="AR67" s="257"/>
      <c r="AS67" s="258"/>
      <c r="AT67" s="42"/>
      <c r="AU67" s="43"/>
    </row>
    <row r="68" spans="1:47" ht="12" customHeight="1" thickBot="1" x14ac:dyDescent="0.25">
      <c r="A68" s="42"/>
      <c r="B68" s="254"/>
      <c r="C68" s="250"/>
      <c r="D68" s="250"/>
      <c r="E68" s="250"/>
      <c r="F68" s="250"/>
      <c r="G68" s="250"/>
      <c r="H68" s="250"/>
      <c r="I68" s="250"/>
      <c r="J68" s="250"/>
      <c r="K68" s="250"/>
      <c r="L68" s="250"/>
      <c r="M68" s="250"/>
      <c r="N68" s="250"/>
      <c r="O68" s="250"/>
      <c r="P68" s="250"/>
      <c r="Q68" s="250"/>
      <c r="R68" s="250"/>
      <c r="S68" s="250"/>
      <c r="T68" s="250"/>
      <c r="U68" s="250"/>
      <c r="V68" s="250"/>
      <c r="W68" s="250"/>
      <c r="X68" s="250"/>
      <c r="Y68" s="250"/>
      <c r="Z68" s="250"/>
      <c r="AA68" s="250"/>
      <c r="AB68" s="250"/>
      <c r="AC68" s="250"/>
      <c r="AD68" s="250"/>
      <c r="AE68" s="250"/>
      <c r="AF68" s="250"/>
      <c r="AG68" s="250"/>
      <c r="AH68" s="250"/>
      <c r="AI68" s="250"/>
      <c r="AJ68" s="250"/>
      <c r="AK68" s="250"/>
      <c r="AL68" s="250"/>
      <c r="AM68" s="250"/>
      <c r="AN68" s="250"/>
      <c r="AO68" s="250"/>
      <c r="AP68" s="250"/>
      <c r="AQ68" s="250"/>
      <c r="AR68" s="259"/>
      <c r="AS68" s="260"/>
      <c r="AT68" s="42"/>
    </row>
    <row r="69" spans="1:47" x14ac:dyDescent="0.2">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row>
    <row r="70" spans="1:47" x14ac:dyDescent="0.2">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row>
    <row r="71" spans="1:47" x14ac:dyDescent="0.2">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row>
    <row r="72" spans="1:47" x14ac:dyDescent="0.2">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row>
    <row r="73" spans="1:47" x14ac:dyDescent="0.2">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row>
    <row r="74" spans="1:47" x14ac:dyDescent="0.2">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row>
    <row r="75" spans="1:47" x14ac:dyDescent="0.2">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row>
    <row r="76" spans="1:47" x14ac:dyDescent="0.2">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row>
    <row r="77" spans="1:47" x14ac:dyDescent="0.2">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row>
    <row r="78" spans="1:47" x14ac:dyDescent="0.2">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row>
    <row r="79" spans="1:47" x14ac:dyDescent="0.2">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row>
    <row r="80" spans="1:47" x14ac:dyDescent="0.2">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row>
    <row r="81" spans="1:58" x14ac:dyDescent="0.2">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row>
    <row r="82" spans="1:58" x14ac:dyDescent="0.2">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row>
    <row r="83" spans="1:58" x14ac:dyDescent="0.2">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row>
    <row r="84" spans="1:58" x14ac:dyDescent="0.2">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row>
    <row r="85" spans="1:58" x14ac:dyDescent="0.2">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row>
    <row r="86" spans="1:58" x14ac:dyDescent="0.2">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row>
    <row r="87" spans="1:58" x14ac:dyDescent="0.2">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row>
    <row r="88" spans="1:58" x14ac:dyDescent="0.2">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row>
    <row r="89" spans="1:58" x14ac:dyDescent="0.2">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row>
    <row r="90" spans="1:58" x14ac:dyDescent="0.2">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row>
    <row r="91" spans="1:58" x14ac:dyDescent="0.2">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row>
    <row r="92" spans="1:58" x14ac:dyDescent="0.2">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row>
    <row r="93" spans="1:58" x14ac:dyDescent="0.2">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row>
    <row r="94" spans="1:58" x14ac:dyDescent="0.2">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row>
    <row r="95" spans="1:58" x14ac:dyDescent="0.2">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row>
    <row r="96" spans="1:58" x14ac:dyDescent="0.2">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row>
    <row r="97" spans="1:58" x14ac:dyDescent="0.2">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row>
    <row r="98" spans="1:58" x14ac:dyDescent="0.2">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row>
    <row r="99" spans="1:58" x14ac:dyDescent="0.2">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row>
    <row r="100" spans="1:58" x14ac:dyDescent="0.2">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row>
    <row r="101" spans="1:58" x14ac:dyDescent="0.2">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row>
    <row r="102" spans="1:58" x14ac:dyDescent="0.2">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row>
    <row r="103" spans="1:58" x14ac:dyDescent="0.2">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row>
    <row r="104" spans="1:58"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row>
    <row r="105" spans="1:58"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row>
    <row r="106" spans="1:58"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row>
    <row r="107" spans="1:58"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row>
    <row r="108" spans="1:58"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row>
    <row r="109" spans="1:58"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row>
    <row r="110" spans="1:58"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row>
    <row r="111" spans="1:58"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row>
    <row r="112" spans="1:58"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row>
    <row r="113" spans="1:58"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row>
    <row r="114" spans="1:58" x14ac:dyDescent="0.2">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row>
    <row r="115" spans="1:58" x14ac:dyDescent="0.2">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row>
    <row r="116" spans="1:58" x14ac:dyDescent="0.2">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row>
    <row r="117" spans="1:58" x14ac:dyDescent="0.2">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row>
    <row r="118" spans="1:58" x14ac:dyDescent="0.2">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row>
    <row r="119" spans="1:58" x14ac:dyDescent="0.2">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row>
    <row r="120" spans="1:58" x14ac:dyDescent="0.2">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row>
    <row r="121" spans="1:58" x14ac:dyDescent="0.2">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row>
    <row r="122" spans="1:58" x14ac:dyDescent="0.2">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row>
    <row r="123" spans="1:58" x14ac:dyDescent="0.2">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row>
    <row r="124" spans="1:58" x14ac:dyDescent="0.2">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row>
    <row r="125" spans="1:58" x14ac:dyDescent="0.2">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row>
    <row r="126" spans="1:58" x14ac:dyDescent="0.2">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row>
    <row r="127" spans="1:58" x14ac:dyDescent="0.2">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row>
    <row r="128" spans="1:58" x14ac:dyDescent="0.2">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row>
    <row r="129" spans="1:58" x14ac:dyDescent="0.2">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row>
    <row r="130" spans="1:58" x14ac:dyDescent="0.2">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row>
    <row r="131" spans="1:58" x14ac:dyDescent="0.2">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row>
  </sheetData>
  <sheetProtection algorithmName="SHA-512" hashValue="0odtbgcugIjh12N1BgC70JjMi+uC4y0taoi2EKbSltglKV8vSDa7p2C+gzXZkRAd7w8C4GWzbs9b8I/JO02yOA==" saltValue="bEgSnfEnrA6joGOyS+g1xQ=="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B45:K46"/>
    <mergeCell ref="B47:AO48"/>
    <mergeCell ref="AU32:AU37"/>
    <mergeCell ref="AB33:AS37"/>
    <mergeCell ref="B38:I39"/>
    <mergeCell ref="J38:AS39"/>
    <mergeCell ref="B42:I43"/>
    <mergeCell ref="J42:AS43"/>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type="list" allowBlank="1" showInputMessage="1" showErrorMessage="1" sqref="AD8" xr:uid="{BA629A27-5B40-4935-BF51-1885E5BA848E}">
      <formula1>"製造事業者,販売総代理店"</formula1>
    </dataValidation>
    <dataValidation showInputMessage="1" showErrorMessage="1" sqref="AH49" xr:uid="{9A974F46-E389-45F3-A41D-128F603BA653}"/>
  </dataValidations>
  <hyperlinks>
    <hyperlink ref="K7" r:id="rId1" xr:uid="{006CDF1B-3889-4876-A6CB-D6EBFD71235C}"/>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25621" r:id="rId5" name="Check Box 21">
              <controlPr locked="0" defaultSize="0" autoFill="0" autoLine="0" autoPict="0">
                <anchor moveWithCells="1">
                  <from>
                    <xdr:col>43</xdr:col>
                    <xdr:colOff>38100</xdr:colOff>
                    <xdr:row>64</xdr:row>
                    <xdr:rowOff>45720</xdr:rowOff>
                  </from>
                  <to>
                    <xdr:col>44</xdr:col>
                    <xdr:colOff>76200</xdr:colOff>
                    <xdr:row>65</xdr:row>
                    <xdr:rowOff>137160</xdr:rowOff>
                  </to>
                </anchor>
              </controlPr>
            </control>
          </mc:Choice>
        </mc:AlternateContent>
        <mc:AlternateContent xmlns:mc="http://schemas.openxmlformats.org/markup-compatibility/2006">
          <mc:Choice Requires="x14">
            <control shapeId="25627"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25628"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03C5-E019-4DE6-85FD-89198682785E}">
  <sheetPr codeName="Sheet3">
    <tabColor rgb="FFFFFF00"/>
  </sheetPr>
  <dimension ref="A1:U34"/>
  <sheetViews>
    <sheetView showGridLines="0" zoomScaleNormal="100" workbookViewId="0"/>
  </sheetViews>
  <sheetFormatPr defaultColWidth="9" defaultRowHeight="17.25" customHeight="1" x14ac:dyDescent="0.2"/>
  <cols>
    <col min="1" max="1" width="4.33203125" style="120" customWidth="1"/>
    <col min="2" max="3" width="5.77734375" style="120" customWidth="1"/>
    <col min="4" max="4" width="24.88671875" style="120" customWidth="1"/>
    <col min="5" max="5" width="9" style="120"/>
    <col min="6" max="7" width="18" style="120" customWidth="1"/>
    <col min="8" max="8" width="25" style="120" customWidth="1"/>
    <col min="9" max="9" width="4.33203125" style="120" customWidth="1"/>
    <col min="10" max="10" width="6.44140625" style="120" customWidth="1"/>
    <col min="11" max="11" width="12.44140625" style="120" bestFit="1" customWidth="1"/>
    <col min="12" max="12" width="25.21875" style="120" customWidth="1"/>
    <col min="13" max="13" width="6.6640625" style="120" customWidth="1"/>
    <col min="14" max="14" width="22.6640625" style="120" customWidth="1"/>
    <col min="15" max="15" width="5.21875" style="120" bestFit="1" customWidth="1"/>
    <col min="16" max="16" width="19.44140625" style="120" customWidth="1"/>
    <col min="17" max="17" width="23.77734375" style="120" customWidth="1"/>
    <col min="18" max="18" width="9.21875" style="120" hidden="1" customWidth="1"/>
    <col min="19" max="19" width="9" style="120" hidden="1" customWidth="1"/>
    <col min="20" max="20" width="21.33203125" style="120" customWidth="1"/>
    <col min="21" max="21" width="21.6640625" style="120" customWidth="1"/>
    <col min="22" max="16384" width="9" style="120"/>
  </cols>
  <sheetData>
    <row r="1" spans="1:21" customFormat="1" ht="23.4" x14ac:dyDescent="0.2">
      <c r="A1" s="20" t="s">
        <v>146</v>
      </c>
      <c r="I1" t="s">
        <v>147</v>
      </c>
    </row>
    <row r="2" spans="1:21" customFormat="1" ht="13.2" x14ac:dyDescent="0.2">
      <c r="A2" t="s">
        <v>148</v>
      </c>
      <c r="I2" s="417" t="s">
        <v>17</v>
      </c>
      <c r="J2" s="417"/>
      <c r="K2" t="s">
        <v>149</v>
      </c>
    </row>
    <row r="3" spans="1:21" customFormat="1" ht="13.2" x14ac:dyDescent="0.2">
      <c r="A3" t="s">
        <v>207</v>
      </c>
      <c r="I3" s="418" t="s">
        <v>150</v>
      </c>
      <c r="J3" s="418"/>
      <c r="K3" t="s">
        <v>151</v>
      </c>
    </row>
    <row r="4" spans="1:21" customFormat="1" ht="4.5" customHeight="1" x14ac:dyDescent="0.2"/>
    <row r="5" spans="1:21" customFormat="1" ht="19.2" x14ac:dyDescent="0.2">
      <c r="B5" s="89" t="s">
        <v>152</v>
      </c>
      <c r="C5" s="90"/>
      <c r="D5" s="90"/>
      <c r="E5" s="90"/>
      <c r="F5" s="90"/>
      <c r="G5" s="91"/>
    </row>
    <row r="6" spans="1:21" customFormat="1" ht="13.2" x14ac:dyDescent="0.2">
      <c r="B6" s="92" t="s">
        <v>153</v>
      </c>
      <c r="C6" s="92"/>
      <c r="D6" s="92"/>
      <c r="E6" s="92"/>
      <c r="F6" s="92"/>
      <c r="G6" s="93"/>
    </row>
    <row r="7" spans="1:21" customFormat="1" ht="4.5" customHeight="1" x14ac:dyDescent="0.2"/>
    <row r="8" spans="1:21" customFormat="1" ht="33" customHeight="1" thickBot="1" x14ac:dyDescent="0.25">
      <c r="B8" s="419" t="s">
        <v>57</v>
      </c>
      <c r="C8" s="419"/>
      <c r="D8" s="88">
        <f>製造事業者名</f>
        <v>0</v>
      </c>
      <c r="E8" s="419" t="s">
        <v>104</v>
      </c>
      <c r="F8" s="419"/>
      <c r="G8" s="420">
        <f>製品名称</f>
        <v>0</v>
      </c>
      <c r="H8" s="420"/>
    </row>
    <row r="9" spans="1:21" customFormat="1" ht="33" customHeight="1" thickBot="1" x14ac:dyDescent="0.25">
      <c r="B9" s="419" t="s">
        <v>154</v>
      </c>
      <c r="C9" s="419"/>
      <c r="D9" s="94"/>
      <c r="E9" s="421" t="s">
        <v>40</v>
      </c>
      <c r="F9" s="419"/>
      <c r="G9" s="420">
        <f>型番</f>
        <v>0</v>
      </c>
      <c r="H9" s="420"/>
    </row>
    <row r="10" spans="1:21" customFormat="1" ht="5.25" customHeight="1" x14ac:dyDescent="0.2"/>
    <row r="11" spans="1:21" customFormat="1" ht="19.2" x14ac:dyDescent="0.2">
      <c r="B11" s="89" t="s">
        <v>155</v>
      </c>
      <c r="C11" s="90"/>
      <c r="D11" s="90"/>
      <c r="E11" s="90"/>
      <c r="F11" s="90"/>
      <c r="G11" s="90"/>
      <c r="H11" s="91"/>
      <c r="J11" s="89" t="s">
        <v>209</v>
      </c>
      <c r="K11" s="90"/>
      <c r="L11" s="90"/>
      <c r="M11" s="90"/>
      <c r="N11" s="90"/>
      <c r="O11" s="90"/>
      <c r="P11" s="90"/>
      <c r="Q11" s="90"/>
      <c r="R11" s="90"/>
      <c r="S11" s="90"/>
      <c r="T11" s="90"/>
      <c r="U11" s="91"/>
    </row>
    <row r="12" spans="1:21" customFormat="1" ht="13.2" x14ac:dyDescent="0.2">
      <c r="B12" s="90" t="s">
        <v>156</v>
      </c>
      <c r="C12" s="90"/>
      <c r="D12" s="90"/>
      <c r="E12" s="90"/>
      <c r="F12" s="90"/>
      <c r="G12" s="90"/>
      <c r="H12" s="91"/>
      <c r="J12" s="95" t="s">
        <v>210</v>
      </c>
      <c r="K12" s="95"/>
      <c r="L12" s="90"/>
      <c r="M12" s="90"/>
      <c r="N12" s="90"/>
      <c r="O12" s="90"/>
      <c r="P12" s="90"/>
      <c r="Q12" s="90"/>
      <c r="R12" s="90"/>
      <c r="S12" s="90"/>
      <c r="T12" s="90"/>
      <c r="U12" s="91"/>
    </row>
    <row r="13" spans="1:21" customFormat="1" ht="13.2" x14ac:dyDescent="0.2">
      <c r="B13" s="96" t="s">
        <v>208</v>
      </c>
      <c r="C13" s="96"/>
      <c r="D13" s="96"/>
      <c r="E13" s="96"/>
      <c r="F13" s="96"/>
      <c r="G13" s="96"/>
      <c r="H13" s="97"/>
      <c r="J13" s="95" t="s">
        <v>157</v>
      </c>
      <c r="K13" s="95"/>
      <c r="L13" s="90"/>
      <c r="M13" s="90"/>
      <c r="N13" s="90"/>
      <c r="O13" s="90"/>
      <c r="P13" s="90"/>
      <c r="Q13" s="90"/>
      <c r="R13" s="90"/>
      <c r="S13" s="90"/>
      <c r="T13" s="90"/>
      <c r="U13" s="91"/>
    </row>
    <row r="14" spans="1:21" customFormat="1" ht="13.2" x14ac:dyDescent="0.2">
      <c r="G14" s="86"/>
      <c r="H14" s="86"/>
      <c r="J14" s="90" t="s">
        <v>158</v>
      </c>
      <c r="K14" s="90"/>
      <c r="L14" s="90"/>
      <c r="M14" s="90"/>
      <c r="N14" s="90"/>
      <c r="O14" s="90"/>
      <c r="P14" s="90"/>
      <c r="Q14" s="90"/>
      <c r="R14" s="90"/>
      <c r="S14" s="90"/>
      <c r="T14" s="90"/>
      <c r="U14" s="91"/>
    </row>
    <row r="15" spans="1:21" customFormat="1" ht="13.2" x14ac:dyDescent="0.2">
      <c r="G15" s="86"/>
      <c r="H15" s="86"/>
      <c r="J15" s="98" t="s">
        <v>159</v>
      </c>
      <c r="K15" s="99"/>
      <c r="L15" s="99"/>
      <c r="M15" s="99"/>
      <c r="N15" s="99"/>
      <c r="O15" s="99"/>
      <c r="P15" s="99"/>
      <c r="Q15" s="99"/>
      <c r="R15" s="99"/>
      <c r="S15" s="99"/>
      <c r="T15" s="99"/>
      <c r="U15" s="100"/>
    </row>
    <row r="16" spans="1:21" customFormat="1" ht="4.5" customHeight="1" thickBot="1" x14ac:dyDescent="0.25">
      <c r="G16" s="86"/>
      <c r="H16" s="86"/>
    </row>
    <row r="17" spans="2:21" customFormat="1" ht="16.8" thickBot="1" x14ac:dyDescent="0.25">
      <c r="D17" s="101"/>
      <c r="E17" s="101"/>
      <c r="F17" s="102" t="s">
        <v>160</v>
      </c>
      <c r="G17" s="103">
        <f>SUM(G19:G34)</f>
        <v>0</v>
      </c>
      <c r="H17" s="104" t="s">
        <v>161</v>
      </c>
      <c r="J17" s="416" t="str">
        <f>IF(L19&lt;&gt;"","","納品実績が未入力です")</f>
        <v>納品実績が未入力です</v>
      </c>
      <c r="K17" s="416"/>
      <c r="L17" s="416"/>
      <c r="M17" s="105"/>
      <c r="Q17" s="86" t="s">
        <v>162</v>
      </c>
    </row>
    <row r="18" spans="2:21" customFormat="1" ht="26.4" x14ac:dyDescent="0.2">
      <c r="B18" s="106" t="s">
        <v>64</v>
      </c>
      <c r="C18" s="106" t="s">
        <v>163</v>
      </c>
      <c r="D18" s="107" t="s">
        <v>164</v>
      </c>
      <c r="E18" s="107" t="s">
        <v>165</v>
      </c>
      <c r="F18" s="108" t="s">
        <v>166</v>
      </c>
      <c r="G18" s="108" t="s">
        <v>167</v>
      </c>
      <c r="H18" s="109" t="s">
        <v>168</v>
      </c>
      <c r="I18" s="110"/>
      <c r="J18" s="111" t="s">
        <v>64</v>
      </c>
      <c r="K18" s="112" t="s">
        <v>105</v>
      </c>
      <c r="L18" s="112" t="s">
        <v>129</v>
      </c>
      <c r="M18" s="112" t="s">
        <v>163</v>
      </c>
      <c r="N18" s="113" t="s">
        <v>164</v>
      </c>
      <c r="O18" s="112" t="s">
        <v>165</v>
      </c>
      <c r="P18" s="114" t="s">
        <v>169</v>
      </c>
      <c r="Q18" s="114" t="s">
        <v>170</v>
      </c>
      <c r="R18" s="115" t="s">
        <v>171</v>
      </c>
      <c r="S18" s="116" t="s">
        <v>172</v>
      </c>
      <c r="T18" s="101" t="s">
        <v>173</v>
      </c>
      <c r="U18" s="109" t="s">
        <v>174</v>
      </c>
    </row>
    <row r="19" spans="2:21" ht="17.25" customHeight="1" x14ac:dyDescent="0.2">
      <c r="B19" s="117">
        <v>1</v>
      </c>
      <c r="C19" s="117" t="s">
        <v>175</v>
      </c>
      <c r="D19" s="118"/>
      <c r="E19" s="118"/>
      <c r="F19" s="176" t="str">
        <f t="shared" ref="F19:F34" si="0">IF(D19&lt;&gt;"",ROUNDDOWN(SUMIF($N$19:$P$34,D19,$P$19:$P$34)/COUNTIF($N$19:$N$34,D19),0),"")</f>
        <v/>
      </c>
      <c r="G19" s="176" t="str">
        <f t="shared" ref="G19:G34" si="1">IF(D19&lt;&gt;"",E19*F19,"")</f>
        <v/>
      </c>
      <c r="H19" s="119" t="str">
        <f>IF(D19&lt;&gt;"",IF(E19&lt;&gt;"","OK","数量が未入力です"),"製品の明細が未入力です")</f>
        <v>製品の明細が未入力です</v>
      </c>
      <c r="J19" s="121">
        <v>1</v>
      </c>
      <c r="K19" s="122"/>
      <c r="L19" s="122"/>
      <c r="M19" s="123" t="s">
        <v>175</v>
      </c>
      <c r="N19" s="124" t="str">
        <f>IF(K19&amp;L19&lt;&gt;"",IF($D$19&lt;&gt;"",$D$19,""),"")</f>
        <v/>
      </c>
      <c r="O19" s="122"/>
      <c r="P19" s="125" t="str">
        <f t="shared" ref="P19:P34" si="2">IF(ISERROR(ROUND(Q19/O19,0)),"",ROUND(Q19/O19,0))</f>
        <v/>
      </c>
      <c r="Q19" s="126"/>
      <c r="R19" s="120">
        <f>IF(N19&lt;&gt;"",VLOOKUP(N19,$D$19:$E$34,2,FALSE),0)</f>
        <v>0</v>
      </c>
      <c r="S19" s="120">
        <f>IF($E$19&gt;0,IF(MOD(O19,$E$19)=0,O19/$E$19,-1),-1)</f>
        <v>-1</v>
      </c>
      <c r="T19" s="127" t="str">
        <f>IF(N19&lt;&gt;"",IF(O19&lt;&gt;"",IF(S19&gt;0,"OK","数量が不足しています"),"数量が未入力です"),"")</f>
        <v/>
      </c>
      <c r="U19" s="127" t="str">
        <f t="shared" ref="U19:U34" si="3">IF(O19&lt;&gt;"",IF(Q19&lt;&gt;"","OK","未入力です"),"")</f>
        <v/>
      </c>
    </row>
    <row r="20" spans="2:21" ht="17.25" customHeight="1" x14ac:dyDescent="0.2">
      <c r="B20" s="128">
        <v>1</v>
      </c>
      <c r="C20" s="128" t="s">
        <v>176</v>
      </c>
      <c r="D20" s="129"/>
      <c r="E20" s="129"/>
      <c r="F20" s="177" t="str">
        <f t="shared" si="0"/>
        <v/>
      </c>
      <c r="G20" s="177" t="str">
        <f t="shared" si="1"/>
        <v/>
      </c>
      <c r="H20" s="119" t="str">
        <f t="shared" ref="H20:H34" si="4">IF(D20&lt;&gt;"",IF(E20&lt;&gt;"","OK","数量が未入力です"),"")</f>
        <v/>
      </c>
      <c r="J20" s="130"/>
      <c r="K20" s="131"/>
      <c r="L20" s="131"/>
      <c r="M20" s="132" t="s">
        <v>176</v>
      </c>
      <c r="N20" s="133" t="str">
        <f>IF(K19&amp;L19&lt;&gt;"",IF($D$20&lt;&gt;"",$D$20,""),"")</f>
        <v/>
      </c>
      <c r="O20" s="134"/>
      <c r="P20" s="135" t="str">
        <f t="shared" si="2"/>
        <v/>
      </c>
      <c r="Q20" s="136"/>
      <c r="R20" s="120">
        <f t="shared" ref="R20:R34" si="5">IF(N20&lt;&gt;"",VLOOKUP(N20,$D$19:$E$34,2,FALSE),0)</f>
        <v>0</v>
      </c>
      <c r="S20" s="120">
        <f>IF(S19&gt;0,R20*S19,99999999)</f>
        <v>99999999</v>
      </c>
      <c r="T20" s="127" t="str">
        <f>IF(N20&lt;&gt;"",IF(O20&lt;&gt;"",IF(O20&gt;=S20,"OK","数量が不足しています"),"数量が未入力です"),"")</f>
        <v/>
      </c>
      <c r="U20" s="127" t="str">
        <f t="shared" si="3"/>
        <v/>
      </c>
    </row>
    <row r="21" spans="2:21" ht="17.25" customHeight="1" x14ac:dyDescent="0.2">
      <c r="B21" s="137">
        <v>2</v>
      </c>
      <c r="C21" s="137" t="s">
        <v>176</v>
      </c>
      <c r="D21" s="138"/>
      <c r="E21" s="138"/>
      <c r="F21" s="178" t="str">
        <f t="shared" si="0"/>
        <v/>
      </c>
      <c r="G21" s="178" t="str">
        <f t="shared" si="1"/>
        <v/>
      </c>
      <c r="H21" s="119" t="str">
        <f t="shared" si="4"/>
        <v/>
      </c>
      <c r="J21" s="130"/>
      <c r="K21" s="131"/>
      <c r="L21" s="131"/>
      <c r="M21" s="132" t="s">
        <v>176</v>
      </c>
      <c r="N21" s="133" t="str">
        <f>IF(K19&amp;L19&lt;&gt;"",IF($D$21&lt;&gt;"",$D$21,""),"")</f>
        <v/>
      </c>
      <c r="O21" s="134"/>
      <c r="P21" s="135" t="str">
        <f t="shared" si="2"/>
        <v/>
      </c>
      <c r="Q21" s="136"/>
      <c r="R21" s="120">
        <f t="shared" si="5"/>
        <v>0</v>
      </c>
      <c r="S21" s="120">
        <f>IF(S19&gt;0,R21*S19,99999999)</f>
        <v>99999999</v>
      </c>
      <c r="T21" s="127" t="str">
        <f t="shared" ref="T21:T34" si="6">IF(N21&lt;&gt;"",IF(O21&lt;&gt;"",IF(O21&gt;=S21,"OK","数量が不足しています"),"数量が未入力です"),"")</f>
        <v/>
      </c>
      <c r="U21" s="127" t="str">
        <f t="shared" si="3"/>
        <v/>
      </c>
    </row>
    <row r="22" spans="2:21" ht="17.25" customHeight="1" x14ac:dyDescent="0.2">
      <c r="B22" s="137">
        <v>3</v>
      </c>
      <c r="C22" s="137" t="s">
        <v>176</v>
      </c>
      <c r="D22" s="138"/>
      <c r="E22" s="138"/>
      <c r="F22" s="178" t="str">
        <f t="shared" si="0"/>
        <v/>
      </c>
      <c r="G22" s="178" t="str">
        <f t="shared" si="1"/>
        <v/>
      </c>
      <c r="H22" s="119" t="str">
        <f t="shared" si="4"/>
        <v/>
      </c>
      <c r="J22" s="130"/>
      <c r="K22" s="131"/>
      <c r="L22" s="131"/>
      <c r="M22" s="132" t="s">
        <v>176</v>
      </c>
      <c r="N22" s="133" t="str">
        <f>IF(K19&amp;L19&lt;&gt;"",IF($D$22&lt;&gt;"",$D$22,""),"")</f>
        <v/>
      </c>
      <c r="O22" s="134"/>
      <c r="P22" s="135" t="str">
        <f t="shared" si="2"/>
        <v/>
      </c>
      <c r="Q22" s="136"/>
      <c r="R22" s="120">
        <f t="shared" si="5"/>
        <v>0</v>
      </c>
      <c r="S22" s="120">
        <f>IF(S19&gt;0,R22*S19,99999999)</f>
        <v>99999999</v>
      </c>
      <c r="T22" s="127" t="str">
        <f t="shared" si="6"/>
        <v/>
      </c>
      <c r="U22" s="127" t="str">
        <f t="shared" si="3"/>
        <v/>
      </c>
    </row>
    <row r="23" spans="2:21" ht="17.25" customHeight="1" x14ac:dyDescent="0.2">
      <c r="B23" s="137">
        <v>4</v>
      </c>
      <c r="C23" s="137" t="s">
        <v>176</v>
      </c>
      <c r="D23" s="138"/>
      <c r="E23" s="138"/>
      <c r="F23" s="179" t="str">
        <f t="shared" si="0"/>
        <v/>
      </c>
      <c r="G23" s="178" t="str">
        <f t="shared" si="1"/>
        <v/>
      </c>
      <c r="H23" s="119" t="str">
        <f t="shared" si="4"/>
        <v/>
      </c>
      <c r="J23" s="130"/>
      <c r="K23" s="131"/>
      <c r="L23" s="131"/>
      <c r="M23" s="132" t="s">
        <v>176</v>
      </c>
      <c r="N23" s="133" t="str">
        <f>IF(K19&amp;L19&lt;&gt;"",IF($D$23&lt;&gt;"",$D$23,""),"")</f>
        <v/>
      </c>
      <c r="O23" s="134"/>
      <c r="P23" s="135" t="str">
        <f t="shared" si="2"/>
        <v/>
      </c>
      <c r="Q23" s="136"/>
      <c r="R23" s="120">
        <f t="shared" si="5"/>
        <v>0</v>
      </c>
      <c r="S23" s="120">
        <f>IF(S19&gt;0,R23*S19,99999999)</f>
        <v>99999999</v>
      </c>
      <c r="T23" s="127" t="str">
        <f t="shared" si="6"/>
        <v/>
      </c>
      <c r="U23" s="127" t="str">
        <f t="shared" si="3"/>
        <v/>
      </c>
    </row>
    <row r="24" spans="2:21" ht="17.25" customHeight="1" x14ac:dyDescent="0.2">
      <c r="B24" s="137">
        <v>5</v>
      </c>
      <c r="C24" s="137" t="s">
        <v>176</v>
      </c>
      <c r="D24" s="138"/>
      <c r="E24" s="138"/>
      <c r="F24" s="179" t="str">
        <f t="shared" si="0"/>
        <v/>
      </c>
      <c r="G24" s="179" t="str">
        <f t="shared" si="1"/>
        <v/>
      </c>
      <c r="H24" s="119" t="str">
        <f t="shared" si="4"/>
        <v/>
      </c>
      <c r="J24" s="130"/>
      <c r="K24" s="131"/>
      <c r="L24" s="131"/>
      <c r="M24" s="132" t="s">
        <v>176</v>
      </c>
      <c r="N24" s="133" t="str">
        <f>IF(K19&amp;L19&lt;&gt;"",IF($D$24&lt;&gt;"",$D$24,""),"")</f>
        <v/>
      </c>
      <c r="O24" s="134"/>
      <c r="P24" s="135" t="str">
        <f t="shared" si="2"/>
        <v/>
      </c>
      <c r="Q24" s="136"/>
      <c r="R24" s="120">
        <f t="shared" si="5"/>
        <v>0</v>
      </c>
      <c r="S24" s="120">
        <f>IF(S19&gt;0,R24*S19,99999999)</f>
        <v>99999999</v>
      </c>
      <c r="T24" s="127" t="str">
        <f t="shared" si="6"/>
        <v/>
      </c>
      <c r="U24" s="127" t="str">
        <f t="shared" si="3"/>
        <v/>
      </c>
    </row>
    <row r="25" spans="2:21" ht="17.25" customHeight="1" x14ac:dyDescent="0.2">
      <c r="B25" s="137">
        <v>6</v>
      </c>
      <c r="C25" s="137" t="s">
        <v>176</v>
      </c>
      <c r="D25" s="138"/>
      <c r="E25" s="138"/>
      <c r="F25" s="179" t="str">
        <f t="shared" si="0"/>
        <v/>
      </c>
      <c r="G25" s="179" t="str">
        <f t="shared" si="1"/>
        <v/>
      </c>
      <c r="H25" s="119" t="str">
        <f t="shared" si="4"/>
        <v/>
      </c>
      <c r="J25" s="130"/>
      <c r="K25" s="131"/>
      <c r="L25" s="131"/>
      <c r="M25" s="132" t="s">
        <v>176</v>
      </c>
      <c r="N25" s="133" t="str">
        <f>IF(K19&amp;L19&lt;&gt;"",IF($D$25&lt;&gt;"",$D$25,""),"")</f>
        <v/>
      </c>
      <c r="O25" s="134"/>
      <c r="P25" s="135" t="str">
        <f t="shared" si="2"/>
        <v/>
      </c>
      <c r="Q25" s="136"/>
      <c r="R25" s="120">
        <f t="shared" si="5"/>
        <v>0</v>
      </c>
      <c r="S25" s="120">
        <f>IF(S19&gt;0,R25*S19,99999999)</f>
        <v>99999999</v>
      </c>
      <c r="T25" s="127" t="str">
        <f t="shared" si="6"/>
        <v/>
      </c>
      <c r="U25" s="127" t="str">
        <f t="shared" si="3"/>
        <v/>
      </c>
    </row>
    <row r="26" spans="2:21" ht="17.25" customHeight="1" x14ac:dyDescent="0.2">
      <c r="B26" s="137">
        <v>7</v>
      </c>
      <c r="C26" s="137" t="s">
        <v>176</v>
      </c>
      <c r="D26" s="138"/>
      <c r="E26" s="138"/>
      <c r="F26" s="179" t="str">
        <f t="shared" si="0"/>
        <v/>
      </c>
      <c r="G26" s="179" t="str">
        <f t="shared" si="1"/>
        <v/>
      </c>
      <c r="H26" s="119" t="str">
        <f t="shared" si="4"/>
        <v/>
      </c>
      <c r="J26" s="130"/>
      <c r="K26" s="131"/>
      <c r="L26" s="131"/>
      <c r="M26" s="132" t="s">
        <v>176</v>
      </c>
      <c r="N26" s="133" t="str">
        <f>IF(K19&amp;L19&lt;&gt;"",IF($D$26&lt;&gt;"",$D$26,""),"")</f>
        <v/>
      </c>
      <c r="O26" s="134"/>
      <c r="P26" s="135" t="str">
        <f t="shared" si="2"/>
        <v/>
      </c>
      <c r="Q26" s="136"/>
      <c r="R26" s="120">
        <f t="shared" si="5"/>
        <v>0</v>
      </c>
      <c r="S26" s="120">
        <f>IF(S19&gt;0,R26*S19,99999999)</f>
        <v>99999999</v>
      </c>
      <c r="T26" s="127" t="str">
        <f t="shared" si="6"/>
        <v/>
      </c>
      <c r="U26" s="127" t="str">
        <f t="shared" si="3"/>
        <v/>
      </c>
    </row>
    <row r="27" spans="2:21" ht="17.25" customHeight="1" x14ac:dyDescent="0.2">
      <c r="B27" s="137">
        <v>8</v>
      </c>
      <c r="C27" s="137" t="s">
        <v>176</v>
      </c>
      <c r="D27" s="138"/>
      <c r="E27" s="138"/>
      <c r="F27" s="179" t="str">
        <f t="shared" si="0"/>
        <v/>
      </c>
      <c r="G27" s="179" t="str">
        <f t="shared" si="1"/>
        <v/>
      </c>
      <c r="H27" s="119" t="str">
        <f t="shared" si="4"/>
        <v/>
      </c>
      <c r="J27" s="130"/>
      <c r="K27" s="131"/>
      <c r="L27" s="131"/>
      <c r="M27" s="132" t="s">
        <v>176</v>
      </c>
      <c r="N27" s="133" t="str">
        <f>IF(K19&amp;L19&lt;&gt;"",IF($D$27&lt;&gt;"",$D$27,""),"")</f>
        <v/>
      </c>
      <c r="O27" s="134"/>
      <c r="P27" s="135" t="str">
        <f t="shared" si="2"/>
        <v/>
      </c>
      <c r="Q27" s="136"/>
      <c r="R27" s="120">
        <f t="shared" si="5"/>
        <v>0</v>
      </c>
      <c r="S27" s="120">
        <f>IF(S19&gt;0,R27*S19,99999999)</f>
        <v>99999999</v>
      </c>
      <c r="T27" s="127" t="str">
        <f t="shared" si="6"/>
        <v/>
      </c>
      <c r="U27" s="127" t="str">
        <f t="shared" si="3"/>
        <v/>
      </c>
    </row>
    <row r="28" spans="2:21" ht="17.25" customHeight="1" x14ac:dyDescent="0.2">
      <c r="B28" s="137">
        <v>9</v>
      </c>
      <c r="C28" s="137" t="s">
        <v>176</v>
      </c>
      <c r="D28" s="138"/>
      <c r="E28" s="138"/>
      <c r="F28" s="179" t="str">
        <f t="shared" si="0"/>
        <v/>
      </c>
      <c r="G28" s="179" t="str">
        <f t="shared" si="1"/>
        <v/>
      </c>
      <c r="H28" s="119" t="str">
        <f t="shared" si="4"/>
        <v/>
      </c>
      <c r="J28" s="130"/>
      <c r="K28" s="131"/>
      <c r="L28" s="131"/>
      <c r="M28" s="132" t="s">
        <v>176</v>
      </c>
      <c r="N28" s="133" t="str">
        <f>IF(K19&amp;L19&lt;&gt;"",IF($D$28&lt;&gt;"",$D$28,""),"")</f>
        <v/>
      </c>
      <c r="O28" s="134"/>
      <c r="P28" s="135" t="str">
        <f t="shared" si="2"/>
        <v/>
      </c>
      <c r="Q28" s="136"/>
      <c r="R28" s="120">
        <f t="shared" si="5"/>
        <v>0</v>
      </c>
      <c r="S28" s="120">
        <f>IF(S19&gt;0,R28*S19,99999999)</f>
        <v>99999999</v>
      </c>
      <c r="T28" s="127" t="str">
        <f t="shared" si="6"/>
        <v/>
      </c>
      <c r="U28" s="127" t="str">
        <f t="shared" si="3"/>
        <v/>
      </c>
    </row>
    <row r="29" spans="2:21" ht="17.25" customHeight="1" x14ac:dyDescent="0.2">
      <c r="B29" s="137">
        <v>10</v>
      </c>
      <c r="C29" s="137" t="s">
        <v>176</v>
      </c>
      <c r="D29" s="138"/>
      <c r="E29" s="138"/>
      <c r="F29" s="179" t="str">
        <f t="shared" si="0"/>
        <v/>
      </c>
      <c r="G29" s="179" t="str">
        <f t="shared" si="1"/>
        <v/>
      </c>
      <c r="H29" s="119" t="str">
        <f t="shared" si="4"/>
        <v/>
      </c>
      <c r="J29" s="130"/>
      <c r="K29" s="131"/>
      <c r="L29" s="131"/>
      <c r="M29" s="132" t="s">
        <v>176</v>
      </c>
      <c r="N29" s="133" t="str">
        <f>IF(K19&amp;L19&lt;&gt;"",IF($D$29&lt;&gt;"",$D$29,""),"")</f>
        <v/>
      </c>
      <c r="O29" s="134"/>
      <c r="P29" s="135" t="str">
        <f t="shared" si="2"/>
        <v/>
      </c>
      <c r="Q29" s="136"/>
      <c r="R29" s="120">
        <f t="shared" si="5"/>
        <v>0</v>
      </c>
      <c r="S29" s="120">
        <f>IF(S19&gt;0,R29*S19,99999999)</f>
        <v>99999999</v>
      </c>
      <c r="T29" s="127" t="str">
        <f t="shared" si="6"/>
        <v/>
      </c>
      <c r="U29" s="127" t="str">
        <f t="shared" si="3"/>
        <v/>
      </c>
    </row>
    <row r="30" spans="2:21" ht="17.25" customHeight="1" x14ac:dyDescent="0.2">
      <c r="B30" s="137">
        <v>11</v>
      </c>
      <c r="C30" s="137" t="s">
        <v>176</v>
      </c>
      <c r="D30" s="138"/>
      <c r="E30" s="138"/>
      <c r="F30" s="179" t="str">
        <f t="shared" si="0"/>
        <v/>
      </c>
      <c r="G30" s="179" t="str">
        <f t="shared" si="1"/>
        <v/>
      </c>
      <c r="H30" s="119" t="str">
        <f t="shared" si="4"/>
        <v/>
      </c>
      <c r="J30" s="130"/>
      <c r="K30" s="131"/>
      <c r="L30" s="131"/>
      <c r="M30" s="132" t="s">
        <v>176</v>
      </c>
      <c r="N30" s="133" t="str">
        <f>IF(K19&amp;L19&lt;&gt;"",IF($D$30&lt;&gt;"",$D$30,""),"")</f>
        <v/>
      </c>
      <c r="O30" s="134"/>
      <c r="P30" s="135" t="str">
        <f t="shared" si="2"/>
        <v/>
      </c>
      <c r="Q30" s="136"/>
      <c r="R30" s="120">
        <f t="shared" si="5"/>
        <v>0</v>
      </c>
      <c r="S30" s="120">
        <f>IF(S19&gt;0,R30*S19,99999999)</f>
        <v>99999999</v>
      </c>
      <c r="T30" s="127" t="str">
        <f t="shared" si="6"/>
        <v/>
      </c>
      <c r="U30" s="127" t="str">
        <f t="shared" si="3"/>
        <v/>
      </c>
    </row>
    <row r="31" spans="2:21" ht="17.25" customHeight="1" x14ac:dyDescent="0.2">
      <c r="B31" s="137">
        <v>12</v>
      </c>
      <c r="C31" s="137" t="s">
        <v>176</v>
      </c>
      <c r="D31" s="138"/>
      <c r="E31" s="138"/>
      <c r="F31" s="179" t="str">
        <f t="shared" si="0"/>
        <v/>
      </c>
      <c r="G31" s="179" t="str">
        <f t="shared" si="1"/>
        <v/>
      </c>
      <c r="H31" s="119" t="str">
        <f t="shared" si="4"/>
        <v/>
      </c>
      <c r="J31" s="130"/>
      <c r="K31" s="131"/>
      <c r="L31" s="131"/>
      <c r="M31" s="132" t="s">
        <v>176</v>
      </c>
      <c r="N31" s="133" t="str">
        <f>IF(K19&amp;L19&lt;&gt;"",IF($D$31&lt;&gt;"",$D$31,""),"")</f>
        <v/>
      </c>
      <c r="O31" s="134"/>
      <c r="P31" s="135" t="str">
        <f t="shared" si="2"/>
        <v/>
      </c>
      <c r="Q31" s="136"/>
      <c r="R31" s="120">
        <f t="shared" si="5"/>
        <v>0</v>
      </c>
      <c r="S31" s="120">
        <f>IF(S19&gt;0,R31*S19,99999999)</f>
        <v>99999999</v>
      </c>
      <c r="T31" s="127" t="str">
        <f t="shared" si="6"/>
        <v/>
      </c>
      <c r="U31" s="127" t="str">
        <f t="shared" si="3"/>
        <v/>
      </c>
    </row>
    <row r="32" spans="2:21" ht="17.25" customHeight="1" x14ac:dyDescent="0.2">
      <c r="B32" s="137">
        <v>13</v>
      </c>
      <c r="C32" s="137" t="s">
        <v>176</v>
      </c>
      <c r="D32" s="138"/>
      <c r="E32" s="138"/>
      <c r="F32" s="179" t="str">
        <f t="shared" si="0"/>
        <v/>
      </c>
      <c r="G32" s="179" t="str">
        <f t="shared" si="1"/>
        <v/>
      </c>
      <c r="H32" s="119" t="str">
        <f t="shared" si="4"/>
        <v/>
      </c>
      <c r="J32" s="130"/>
      <c r="K32" s="131"/>
      <c r="L32" s="131"/>
      <c r="M32" s="132" t="s">
        <v>176</v>
      </c>
      <c r="N32" s="133" t="str">
        <f>IF(K19&amp;L19&lt;&gt;"",IF($D$32&lt;&gt;"",$D$32,""),"")</f>
        <v/>
      </c>
      <c r="O32" s="134"/>
      <c r="P32" s="135" t="str">
        <f t="shared" si="2"/>
        <v/>
      </c>
      <c r="Q32" s="136"/>
      <c r="R32" s="120">
        <f t="shared" si="5"/>
        <v>0</v>
      </c>
      <c r="S32" s="120">
        <f>IF(S19&gt;0,R32*S19,99999999)</f>
        <v>99999999</v>
      </c>
      <c r="T32" s="127" t="str">
        <f t="shared" si="6"/>
        <v/>
      </c>
      <c r="U32" s="127" t="str">
        <f t="shared" si="3"/>
        <v/>
      </c>
    </row>
    <row r="33" spans="2:21" ht="17.25" customHeight="1" x14ac:dyDescent="0.2">
      <c r="B33" s="137">
        <v>14</v>
      </c>
      <c r="C33" s="137" t="s">
        <v>176</v>
      </c>
      <c r="D33" s="138"/>
      <c r="E33" s="138"/>
      <c r="F33" s="179" t="str">
        <f t="shared" si="0"/>
        <v/>
      </c>
      <c r="G33" s="179" t="str">
        <f t="shared" si="1"/>
        <v/>
      </c>
      <c r="H33" s="119" t="str">
        <f t="shared" si="4"/>
        <v/>
      </c>
      <c r="J33" s="130"/>
      <c r="K33" s="131"/>
      <c r="L33" s="131"/>
      <c r="M33" s="132" t="s">
        <v>176</v>
      </c>
      <c r="N33" s="133" t="str">
        <f>IF(K19&amp;L19&lt;&gt;"",IF($D$33&lt;&gt;"",$D$33,""),"")</f>
        <v/>
      </c>
      <c r="O33" s="134"/>
      <c r="P33" s="175" t="str">
        <f t="shared" si="2"/>
        <v/>
      </c>
      <c r="Q33" s="136"/>
      <c r="R33" s="120">
        <f t="shared" si="5"/>
        <v>0</v>
      </c>
      <c r="S33" s="120">
        <f>IF(S19&gt;0,R33*S19,99999999)</f>
        <v>99999999</v>
      </c>
      <c r="T33" s="127" t="str">
        <f t="shared" si="6"/>
        <v/>
      </c>
      <c r="U33" s="127" t="str">
        <f t="shared" si="3"/>
        <v/>
      </c>
    </row>
    <row r="34" spans="2:21" ht="17.25" customHeight="1" x14ac:dyDescent="0.2">
      <c r="B34" s="139">
        <v>15</v>
      </c>
      <c r="C34" s="139" t="s">
        <v>176</v>
      </c>
      <c r="D34" s="140"/>
      <c r="E34" s="140"/>
      <c r="F34" s="180" t="str">
        <f t="shared" si="0"/>
        <v/>
      </c>
      <c r="G34" s="180" t="str">
        <f t="shared" si="1"/>
        <v/>
      </c>
      <c r="H34" s="119" t="str">
        <f t="shared" si="4"/>
        <v/>
      </c>
      <c r="J34" s="142"/>
      <c r="K34" s="143"/>
      <c r="L34" s="143"/>
      <c r="M34" s="144" t="s">
        <v>176</v>
      </c>
      <c r="N34" s="141" t="str">
        <f>IF(K19&amp;L19&lt;&gt;"",IF($D$34&lt;&gt;"",$D$34,""),"")</f>
        <v/>
      </c>
      <c r="O34" s="181"/>
      <c r="P34" s="149" t="str">
        <f t="shared" si="2"/>
        <v/>
      </c>
      <c r="Q34" s="182"/>
      <c r="R34" s="120">
        <f t="shared" si="5"/>
        <v>0</v>
      </c>
      <c r="S34" s="120">
        <f>IF(S19&gt;0,R34*S19,99999999)</f>
        <v>99999999</v>
      </c>
      <c r="T34" s="127" t="str">
        <f t="shared" si="6"/>
        <v/>
      </c>
      <c r="U34" s="127" t="str">
        <f t="shared" si="3"/>
        <v/>
      </c>
    </row>
  </sheetData>
  <sheetProtection algorithmName="SHA-512" hashValue="l7KI032wJMIWAQchQvWLp+TRD5nIDmip5JhHmFwj4ssCeTKfxe0TEGf7gXHTZJW7UMCg9Nw4XDgXtDpvpHTaPA==" saltValue="jgydxDUL1ao6i7L+z8mudg==" spinCount="100000" sheet="1" objects="1" scenarios="1" formatRows="0"/>
  <mergeCells count="9">
    <mergeCell ref="J17:L17"/>
    <mergeCell ref="I2:J2"/>
    <mergeCell ref="I3:J3"/>
    <mergeCell ref="B8:C8"/>
    <mergeCell ref="E8:F8"/>
    <mergeCell ref="G8:H8"/>
    <mergeCell ref="B9:C9"/>
    <mergeCell ref="E9:F9"/>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068B0283-C96A-43E0-8C77-AC124553D4FE}">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7BE9-FFDA-4C37-9223-1FD9B1753277}">
  <sheetPr codeName="Sheet4">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41" customWidth="1"/>
    <col min="47" max="47" width="8" style="43" hidden="1" customWidth="1"/>
    <col min="48" max="48" width="28.33203125" style="47" customWidth="1"/>
    <col min="49" max="57" width="2.109375" style="41" customWidth="1"/>
    <col min="58" max="61" width="3.44140625" style="41" customWidth="1"/>
    <col min="62" max="16384" width="8.88671875" style="41"/>
  </cols>
  <sheetData>
    <row r="1" spans="1:48" x14ac:dyDescent="0.2">
      <c r="A1" s="272" t="s">
        <v>51</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c r="AR1" s="273"/>
      <c r="AS1" s="273"/>
      <c r="AT1" s="274"/>
    </row>
    <row r="2" spans="1:48" x14ac:dyDescent="0.2">
      <c r="A2" s="275"/>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P2" s="276"/>
      <c r="AQ2" s="276"/>
      <c r="AR2" s="276"/>
      <c r="AS2" s="276"/>
      <c r="AT2" s="277"/>
      <c r="AV2" s="80" t="str">
        <f>'②製品審査申請書（事務局用）'!AV10</f>
        <v>登録済の場合必須：製造事業者番号</v>
      </c>
    </row>
    <row r="3" spans="1:48" x14ac:dyDescent="0.2">
      <c r="A3" s="262" t="str">
        <f>"【"&amp;製品カテゴリ&amp;"】"</f>
        <v>【解凍機】</v>
      </c>
      <c r="B3" s="262"/>
      <c r="C3" s="262"/>
      <c r="D3" s="262"/>
      <c r="E3" s="262"/>
      <c r="F3" s="262"/>
      <c r="G3" s="262"/>
      <c r="H3" s="262"/>
      <c r="I3" s="262"/>
      <c r="J3" s="262"/>
      <c r="K3" s="262"/>
      <c r="L3" s="262"/>
      <c r="M3" s="262"/>
      <c r="N3" s="262"/>
      <c r="O3" s="262"/>
      <c r="P3" s="262"/>
      <c r="Q3" s="262"/>
      <c r="R3" s="262"/>
      <c r="S3" s="262"/>
      <c r="T3" s="262"/>
      <c r="U3" s="262"/>
      <c r="V3" s="262"/>
      <c r="W3" s="262"/>
      <c r="X3" s="413" t="str">
        <f>IF(AV2="OK","記載不要",IF(AV3=AU3,"","未入力または適切ではない項目があります"))</f>
        <v>未入力または適切ではない項目があります</v>
      </c>
      <c r="Y3" s="413"/>
      <c r="Z3" s="413"/>
      <c r="AA3" s="413"/>
      <c r="AB3" s="413"/>
      <c r="AC3" s="413"/>
      <c r="AD3" s="413"/>
      <c r="AE3" s="413"/>
      <c r="AF3" s="413"/>
      <c r="AG3" s="413"/>
      <c r="AH3" s="413"/>
      <c r="AI3" s="413"/>
      <c r="AJ3" s="413"/>
      <c r="AK3" s="413"/>
      <c r="AL3" s="413"/>
      <c r="AM3" s="413"/>
      <c r="AN3" s="413"/>
      <c r="AO3" s="413"/>
      <c r="AP3" s="270" t="s">
        <v>50</v>
      </c>
      <c r="AQ3" s="270"/>
      <c r="AR3" s="270"/>
      <c r="AS3" s="270"/>
      <c r="AT3" s="270"/>
      <c r="AU3" s="43">
        <v>5</v>
      </c>
      <c r="AV3" s="48">
        <f>COUNTIF(AV8:AV30,"OK")</f>
        <v>0</v>
      </c>
    </row>
    <row r="4" spans="1:48" x14ac:dyDescent="0.2">
      <c r="A4" s="265"/>
      <c r="B4" s="265"/>
      <c r="C4" s="265"/>
      <c r="D4" s="265"/>
      <c r="E4" s="265"/>
      <c r="F4" s="265"/>
      <c r="G4" s="265"/>
      <c r="H4" s="265"/>
      <c r="I4" s="265"/>
      <c r="J4" s="265"/>
      <c r="K4" s="265"/>
      <c r="L4" s="265"/>
      <c r="M4" s="265"/>
      <c r="N4" s="265"/>
      <c r="O4" s="265"/>
      <c r="P4" s="265"/>
      <c r="Q4" s="265"/>
      <c r="R4" s="265"/>
      <c r="S4" s="265"/>
      <c r="T4" s="265"/>
      <c r="U4" s="265"/>
      <c r="V4" s="265"/>
      <c r="W4" s="265"/>
      <c r="X4" s="414"/>
      <c r="Y4" s="414"/>
      <c r="Z4" s="414"/>
      <c r="AA4" s="414"/>
      <c r="AB4" s="414"/>
      <c r="AC4" s="414"/>
      <c r="AD4" s="414"/>
      <c r="AE4" s="414"/>
      <c r="AF4" s="414"/>
      <c r="AG4" s="414"/>
      <c r="AH4" s="414"/>
      <c r="AI4" s="414"/>
      <c r="AJ4" s="414"/>
      <c r="AK4" s="414"/>
      <c r="AL4" s="414"/>
      <c r="AM4" s="414"/>
      <c r="AN4" s="414"/>
      <c r="AO4" s="414"/>
      <c r="AP4" s="271"/>
      <c r="AQ4" s="271"/>
      <c r="AR4" s="271"/>
      <c r="AS4" s="271"/>
      <c r="AT4" s="271"/>
    </row>
    <row r="5" spans="1:48" x14ac:dyDescent="0.2">
      <c r="A5" s="68"/>
      <c r="B5" s="415" t="s">
        <v>49</v>
      </c>
      <c r="C5" s="415"/>
      <c r="D5" s="415"/>
      <c r="E5" s="415"/>
      <c r="F5" s="415"/>
      <c r="G5" s="415"/>
      <c r="H5" s="415"/>
      <c r="I5" s="415"/>
      <c r="J5" s="415"/>
      <c r="K5" s="415"/>
      <c r="L5" s="415"/>
      <c r="M5" s="415"/>
      <c r="N5" s="415"/>
      <c r="O5" s="415"/>
      <c r="P5" s="415"/>
      <c r="Q5" s="415"/>
      <c r="R5" s="415"/>
      <c r="S5" s="415"/>
      <c r="T5" s="415"/>
      <c r="U5" s="415"/>
      <c r="V5" s="415"/>
      <c r="W5" s="415"/>
      <c r="X5" s="415"/>
      <c r="Y5" s="415"/>
      <c r="Z5" s="415"/>
      <c r="AA5" s="415"/>
      <c r="AB5" s="415"/>
      <c r="AC5" s="415"/>
      <c r="AD5" s="415"/>
      <c r="AE5" s="415"/>
      <c r="AF5" s="415"/>
      <c r="AG5" s="415"/>
      <c r="AH5" s="415"/>
      <c r="AI5" s="415"/>
      <c r="AJ5" s="415"/>
      <c r="AK5" s="415"/>
      <c r="AL5" s="415"/>
      <c r="AM5" s="415"/>
      <c r="AN5" s="415"/>
      <c r="AO5" s="415"/>
      <c r="AP5" s="415"/>
      <c r="AQ5" s="415"/>
      <c r="AR5" s="415"/>
      <c r="AS5" s="415"/>
      <c r="AT5" s="69"/>
    </row>
    <row r="6" spans="1:48" x14ac:dyDescent="0.2">
      <c r="A6" s="42"/>
      <c r="B6" s="249" t="s">
        <v>48</v>
      </c>
      <c r="C6" s="249"/>
      <c r="D6" s="249"/>
      <c r="E6" s="249"/>
      <c r="F6" s="249"/>
      <c r="G6" s="249"/>
      <c r="H6" s="249"/>
      <c r="I6" s="249"/>
      <c r="J6" s="249"/>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row>
    <row r="7" spans="1:48" x14ac:dyDescent="0.2">
      <c r="A7" s="42"/>
      <c r="B7" s="250"/>
      <c r="C7" s="250"/>
      <c r="D7" s="250"/>
      <c r="E7" s="250"/>
      <c r="F7" s="250"/>
      <c r="G7" s="250"/>
      <c r="H7" s="250"/>
      <c r="I7" s="250"/>
      <c r="J7" s="249"/>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row>
    <row r="8" spans="1:48" x14ac:dyDescent="0.2">
      <c r="A8" s="42"/>
      <c r="B8" s="312" t="s">
        <v>57</v>
      </c>
      <c r="C8" s="313"/>
      <c r="D8" s="313"/>
      <c r="E8" s="313"/>
      <c r="F8" s="313"/>
      <c r="G8" s="313"/>
      <c r="H8" s="313"/>
      <c r="I8" s="322"/>
      <c r="J8" s="367">
        <f>製造事業者名</f>
        <v>0</v>
      </c>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8"/>
      <c r="AL8" s="368"/>
      <c r="AM8" s="368"/>
      <c r="AN8" s="368"/>
      <c r="AO8" s="368"/>
      <c r="AP8" s="368"/>
      <c r="AQ8" s="368"/>
      <c r="AR8" s="368"/>
      <c r="AS8" s="369"/>
      <c r="AT8" s="42"/>
    </row>
    <row r="9" spans="1:48" ht="12.6" thickBot="1" x14ac:dyDescent="0.25">
      <c r="A9" s="42"/>
      <c r="B9" s="314"/>
      <c r="C9" s="315"/>
      <c r="D9" s="315"/>
      <c r="E9" s="315"/>
      <c r="F9" s="315"/>
      <c r="G9" s="315"/>
      <c r="H9" s="315"/>
      <c r="I9" s="323"/>
      <c r="J9" s="370"/>
      <c r="K9" s="371"/>
      <c r="L9" s="371"/>
      <c r="M9" s="371"/>
      <c r="N9" s="371"/>
      <c r="O9" s="371"/>
      <c r="P9" s="371"/>
      <c r="Q9" s="371"/>
      <c r="R9" s="371"/>
      <c r="S9" s="371"/>
      <c r="T9" s="371"/>
      <c r="U9" s="371"/>
      <c r="V9" s="371"/>
      <c r="W9" s="371"/>
      <c r="X9" s="371"/>
      <c r="Y9" s="371"/>
      <c r="Z9" s="371"/>
      <c r="AA9" s="371"/>
      <c r="AB9" s="371"/>
      <c r="AC9" s="371"/>
      <c r="AD9" s="371"/>
      <c r="AE9" s="371"/>
      <c r="AF9" s="371"/>
      <c r="AG9" s="371"/>
      <c r="AH9" s="371"/>
      <c r="AI9" s="371"/>
      <c r="AJ9" s="371"/>
      <c r="AK9" s="371"/>
      <c r="AL9" s="371"/>
      <c r="AM9" s="371"/>
      <c r="AN9" s="371"/>
      <c r="AO9" s="371"/>
      <c r="AP9" s="371"/>
      <c r="AQ9" s="371"/>
      <c r="AR9" s="371"/>
      <c r="AS9" s="372"/>
      <c r="AT9" s="42"/>
    </row>
    <row r="10" spans="1:48" x14ac:dyDescent="0.2">
      <c r="A10" s="42"/>
      <c r="B10" s="312" t="s">
        <v>56</v>
      </c>
      <c r="C10" s="313"/>
      <c r="D10" s="313"/>
      <c r="E10" s="313"/>
      <c r="F10" s="313"/>
      <c r="G10" s="313"/>
      <c r="H10" s="313"/>
      <c r="I10" s="313"/>
      <c r="J10" s="427"/>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8"/>
      <c r="AI10" s="428"/>
      <c r="AJ10" s="428"/>
      <c r="AK10" s="428"/>
      <c r="AL10" s="428"/>
      <c r="AM10" s="428"/>
      <c r="AN10" s="428"/>
      <c r="AO10" s="428"/>
      <c r="AP10" s="428"/>
      <c r="AQ10" s="428"/>
      <c r="AR10" s="428"/>
      <c r="AS10" s="429"/>
      <c r="AT10" s="42"/>
      <c r="AV10" s="44" t="str">
        <f>IF(J10&lt;&gt;"","OK","必須")</f>
        <v>必須</v>
      </c>
    </row>
    <row r="11" spans="1:48" ht="12.6" thickBot="1" x14ac:dyDescent="0.25">
      <c r="A11" s="42"/>
      <c r="B11" s="314"/>
      <c r="C11" s="315"/>
      <c r="D11" s="315"/>
      <c r="E11" s="315"/>
      <c r="F11" s="315"/>
      <c r="G11" s="315"/>
      <c r="H11" s="315"/>
      <c r="I11" s="315"/>
      <c r="J11" s="430"/>
      <c r="K11" s="431"/>
      <c r="L11" s="431"/>
      <c r="M11" s="431"/>
      <c r="N11" s="431"/>
      <c r="O11" s="431"/>
      <c r="P11" s="431"/>
      <c r="Q11" s="431"/>
      <c r="R11" s="431"/>
      <c r="S11" s="431"/>
      <c r="T11" s="431"/>
      <c r="U11" s="431"/>
      <c r="V11" s="431"/>
      <c r="W11" s="431"/>
      <c r="X11" s="431"/>
      <c r="Y11" s="431"/>
      <c r="Z11" s="431"/>
      <c r="AA11" s="431"/>
      <c r="AB11" s="431"/>
      <c r="AC11" s="431"/>
      <c r="AD11" s="431"/>
      <c r="AE11" s="431"/>
      <c r="AF11" s="431"/>
      <c r="AG11" s="431"/>
      <c r="AH11" s="431"/>
      <c r="AI11" s="431"/>
      <c r="AJ11" s="431"/>
      <c r="AK11" s="431"/>
      <c r="AL11" s="431"/>
      <c r="AM11" s="431"/>
      <c r="AN11" s="431"/>
      <c r="AO11" s="431"/>
      <c r="AP11" s="431"/>
      <c r="AQ11" s="431"/>
      <c r="AR11" s="431"/>
      <c r="AS11" s="432"/>
      <c r="AT11" s="42"/>
    </row>
    <row r="12" spans="1:48" x14ac:dyDescent="0.2">
      <c r="A12" s="42"/>
      <c r="B12" s="312" t="s">
        <v>55</v>
      </c>
      <c r="C12" s="313"/>
      <c r="D12" s="313"/>
      <c r="E12" s="313"/>
      <c r="F12" s="313"/>
      <c r="G12" s="313"/>
      <c r="H12" s="313"/>
      <c r="I12" s="313"/>
      <c r="J12" s="427"/>
      <c r="K12" s="428"/>
      <c r="L12" s="428"/>
      <c r="M12" s="428"/>
      <c r="N12" s="428"/>
      <c r="O12" s="428"/>
      <c r="P12" s="428"/>
      <c r="Q12" s="428"/>
      <c r="R12" s="428"/>
      <c r="S12" s="428"/>
      <c r="T12" s="428"/>
      <c r="U12" s="428"/>
      <c r="V12" s="428"/>
      <c r="W12" s="428"/>
      <c r="X12" s="428"/>
      <c r="Y12" s="428"/>
      <c r="Z12" s="428"/>
      <c r="AA12" s="428"/>
      <c r="AB12" s="428"/>
      <c r="AC12" s="428"/>
      <c r="AD12" s="428"/>
      <c r="AE12" s="428"/>
      <c r="AF12" s="428"/>
      <c r="AG12" s="428"/>
      <c r="AH12" s="428"/>
      <c r="AI12" s="428"/>
      <c r="AJ12" s="428"/>
      <c r="AK12" s="428"/>
      <c r="AL12" s="428"/>
      <c r="AM12" s="428"/>
      <c r="AN12" s="428"/>
      <c r="AO12" s="428"/>
      <c r="AP12" s="428"/>
      <c r="AQ12" s="428"/>
      <c r="AR12" s="428"/>
      <c r="AS12" s="429"/>
      <c r="AT12" s="42"/>
      <c r="AV12" s="44" t="str">
        <f>IF(J12&lt;&gt;"","OK","必須")</f>
        <v>必須</v>
      </c>
    </row>
    <row r="13" spans="1:48" ht="12.6" thickBot="1" x14ac:dyDescent="0.25">
      <c r="A13" s="42"/>
      <c r="B13" s="314"/>
      <c r="C13" s="315"/>
      <c r="D13" s="315"/>
      <c r="E13" s="315"/>
      <c r="F13" s="315"/>
      <c r="G13" s="315"/>
      <c r="H13" s="315"/>
      <c r="I13" s="315"/>
      <c r="J13" s="430"/>
      <c r="K13" s="431"/>
      <c r="L13" s="431"/>
      <c r="M13" s="431"/>
      <c r="N13" s="431"/>
      <c r="O13" s="431"/>
      <c r="P13" s="431"/>
      <c r="Q13" s="431"/>
      <c r="R13" s="431"/>
      <c r="S13" s="431"/>
      <c r="T13" s="431"/>
      <c r="U13" s="431"/>
      <c r="V13" s="431"/>
      <c r="W13" s="431"/>
      <c r="X13" s="431"/>
      <c r="Y13" s="431"/>
      <c r="Z13" s="431"/>
      <c r="AA13" s="431"/>
      <c r="AB13" s="431"/>
      <c r="AC13" s="431"/>
      <c r="AD13" s="431"/>
      <c r="AE13" s="431"/>
      <c r="AF13" s="431"/>
      <c r="AG13" s="431"/>
      <c r="AH13" s="431"/>
      <c r="AI13" s="431"/>
      <c r="AJ13" s="431"/>
      <c r="AK13" s="431"/>
      <c r="AL13" s="431"/>
      <c r="AM13" s="431"/>
      <c r="AN13" s="431"/>
      <c r="AO13" s="431"/>
      <c r="AP13" s="431"/>
      <c r="AQ13" s="431"/>
      <c r="AR13" s="431"/>
      <c r="AS13" s="432"/>
      <c r="AT13" s="42"/>
    </row>
    <row r="14" spans="1:48" x14ac:dyDescent="0.2">
      <c r="A14" s="42"/>
      <c r="B14" s="312" t="s">
        <v>54</v>
      </c>
      <c r="C14" s="313"/>
      <c r="D14" s="313"/>
      <c r="E14" s="313"/>
      <c r="F14" s="313"/>
      <c r="G14" s="313"/>
      <c r="H14" s="313"/>
      <c r="I14" s="313"/>
      <c r="J14" s="433">
        <f>法人番号</f>
        <v>0</v>
      </c>
      <c r="K14" s="434"/>
      <c r="L14" s="434"/>
      <c r="M14" s="434"/>
      <c r="N14" s="434"/>
      <c r="O14" s="434"/>
      <c r="P14" s="434"/>
      <c r="Q14" s="434"/>
      <c r="R14" s="434"/>
      <c r="S14" s="434"/>
      <c r="T14" s="434"/>
      <c r="U14" s="435"/>
      <c r="V14" s="62"/>
      <c r="W14" s="64" t="s">
        <v>106</v>
      </c>
      <c r="X14" s="62"/>
      <c r="Y14" s="62"/>
      <c r="Z14" s="62"/>
      <c r="AA14" s="62"/>
      <c r="AB14" s="62"/>
      <c r="AC14" s="62"/>
      <c r="AD14" s="62"/>
      <c r="AE14" s="62"/>
      <c r="AF14" s="62"/>
      <c r="AG14" s="62"/>
      <c r="AH14" s="62"/>
      <c r="AI14" s="62"/>
      <c r="AJ14" s="62"/>
      <c r="AK14" s="62"/>
      <c r="AL14" s="62"/>
      <c r="AM14" s="62"/>
      <c r="AN14" s="62"/>
      <c r="AO14" s="62"/>
      <c r="AP14" s="62"/>
      <c r="AQ14" s="62"/>
      <c r="AR14" s="62"/>
      <c r="AS14" s="62"/>
      <c r="AT14" s="42"/>
      <c r="AV14" s="47" t="str">
        <f>IF(J14&lt;&gt;"",IF(LEN(ASC(J14))=13,IF(ISNUMBER(J14),"OK","半角数字で入力してください"),"半角数字13桁で入力してください"),"必須")</f>
        <v>半角数字13桁で入力してください</v>
      </c>
    </row>
    <row r="15" spans="1:48" ht="13.2" x14ac:dyDescent="0.2">
      <c r="A15" s="42"/>
      <c r="B15" s="314"/>
      <c r="C15" s="315"/>
      <c r="D15" s="315"/>
      <c r="E15" s="315"/>
      <c r="F15" s="315"/>
      <c r="G15" s="315"/>
      <c r="H15" s="315"/>
      <c r="I15" s="315"/>
      <c r="J15" s="436"/>
      <c r="K15" s="437"/>
      <c r="L15" s="437"/>
      <c r="M15" s="437"/>
      <c r="N15" s="437"/>
      <c r="O15" s="437"/>
      <c r="P15" s="437"/>
      <c r="Q15" s="437"/>
      <c r="R15" s="437"/>
      <c r="S15" s="437"/>
      <c r="T15" s="437"/>
      <c r="U15" s="438"/>
      <c r="V15" s="62"/>
      <c r="W15" s="65" t="s">
        <v>107</v>
      </c>
      <c r="X15" s="62"/>
      <c r="Y15" s="62"/>
      <c r="Z15" s="62"/>
      <c r="AA15" s="62"/>
      <c r="AB15" s="62"/>
      <c r="AC15" s="62"/>
      <c r="AD15" s="62"/>
      <c r="AE15" s="62"/>
      <c r="AF15" s="62"/>
      <c r="AG15" s="62"/>
      <c r="AH15" s="62"/>
      <c r="AI15" s="62"/>
      <c r="AJ15" s="62"/>
      <c r="AK15" s="62"/>
      <c r="AL15" s="62"/>
      <c r="AM15" s="62"/>
      <c r="AN15" s="62"/>
      <c r="AO15" s="62"/>
      <c r="AP15" s="62"/>
      <c r="AQ15" s="62"/>
      <c r="AR15" s="62"/>
      <c r="AS15" s="62"/>
      <c r="AT15" s="42"/>
    </row>
    <row r="16" spans="1:48" x14ac:dyDescent="0.2">
      <c r="A16" s="42"/>
      <c r="B16" s="249" t="s">
        <v>53</v>
      </c>
      <c r="C16" s="249"/>
      <c r="D16" s="249"/>
      <c r="E16" s="249"/>
      <c r="F16" s="249"/>
      <c r="G16" s="249"/>
      <c r="H16" s="249"/>
      <c r="I16" s="249"/>
      <c r="J16" s="249"/>
      <c r="K16" s="249"/>
      <c r="L16" s="249"/>
      <c r="M16" s="249"/>
      <c r="N16" s="249"/>
      <c r="O16" s="249"/>
      <c r="P16" s="249"/>
      <c r="Q16" s="249"/>
      <c r="R16" s="249"/>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row>
    <row r="17" spans="1:58" ht="12.6" thickBot="1" x14ac:dyDescent="0.25">
      <c r="A17" s="42"/>
      <c r="B17" s="250"/>
      <c r="C17" s="250"/>
      <c r="D17" s="250"/>
      <c r="E17" s="250"/>
      <c r="F17" s="250"/>
      <c r="G17" s="250"/>
      <c r="H17" s="250"/>
      <c r="I17" s="250"/>
      <c r="J17" s="249"/>
      <c r="K17" s="249"/>
      <c r="L17" s="249"/>
      <c r="M17" s="249"/>
      <c r="N17" s="249"/>
      <c r="O17" s="249"/>
      <c r="P17" s="249"/>
      <c r="Q17" s="249"/>
      <c r="R17" s="249"/>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row>
    <row r="18" spans="1:58" ht="12.9" customHeight="1" x14ac:dyDescent="0.2">
      <c r="A18" s="42"/>
      <c r="B18" s="288" t="s">
        <v>52</v>
      </c>
      <c r="C18" s="313"/>
      <c r="D18" s="313"/>
      <c r="E18" s="313"/>
      <c r="F18" s="313"/>
      <c r="G18" s="313"/>
      <c r="H18" s="313"/>
      <c r="I18" s="313"/>
      <c r="J18" s="422"/>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c r="AN18" s="351"/>
      <c r="AO18" s="351"/>
      <c r="AP18" s="351"/>
      <c r="AQ18" s="351"/>
      <c r="AR18" s="351"/>
      <c r="AS18" s="352"/>
      <c r="AT18" s="42"/>
    </row>
    <row r="19" spans="1:58" x14ac:dyDescent="0.2">
      <c r="A19" s="42"/>
      <c r="B19" s="328"/>
      <c r="C19" s="329"/>
      <c r="D19" s="329"/>
      <c r="E19" s="329"/>
      <c r="F19" s="329"/>
      <c r="G19" s="329"/>
      <c r="H19" s="329"/>
      <c r="I19" s="329"/>
      <c r="J19" s="373"/>
      <c r="K19" s="374"/>
      <c r="L19" s="374"/>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374"/>
      <c r="AM19" s="374"/>
      <c r="AN19" s="374"/>
      <c r="AO19" s="374"/>
      <c r="AP19" s="374"/>
      <c r="AQ19" s="374"/>
      <c r="AR19" s="374"/>
      <c r="AS19" s="375"/>
      <c r="AT19" s="42"/>
      <c r="AV19" s="44" t="str">
        <f>IF(J18&lt;&gt;"","OK","必須")</f>
        <v>必須</v>
      </c>
    </row>
    <row r="20" spans="1:58" x14ac:dyDescent="0.2">
      <c r="A20" s="42"/>
      <c r="B20" s="328"/>
      <c r="C20" s="329"/>
      <c r="D20" s="329"/>
      <c r="E20" s="329"/>
      <c r="F20" s="329"/>
      <c r="G20" s="329"/>
      <c r="H20" s="329"/>
      <c r="I20" s="329"/>
      <c r="J20" s="373"/>
      <c r="K20" s="374"/>
      <c r="L20" s="374"/>
      <c r="M20" s="374"/>
      <c r="N20" s="374"/>
      <c r="O20" s="374"/>
      <c r="P20" s="374"/>
      <c r="Q20" s="374"/>
      <c r="R20" s="374"/>
      <c r="S20" s="374"/>
      <c r="T20" s="374"/>
      <c r="U20" s="374"/>
      <c r="V20" s="374"/>
      <c r="W20" s="374"/>
      <c r="X20" s="374"/>
      <c r="Y20" s="374"/>
      <c r="Z20" s="374"/>
      <c r="AA20" s="374"/>
      <c r="AB20" s="374"/>
      <c r="AC20" s="374"/>
      <c r="AD20" s="374"/>
      <c r="AE20" s="374"/>
      <c r="AF20" s="374"/>
      <c r="AG20" s="374"/>
      <c r="AH20" s="374"/>
      <c r="AI20" s="374"/>
      <c r="AJ20" s="374"/>
      <c r="AK20" s="374"/>
      <c r="AL20" s="374"/>
      <c r="AM20" s="374"/>
      <c r="AN20" s="374"/>
      <c r="AO20" s="374"/>
      <c r="AP20" s="374"/>
      <c r="AQ20" s="374"/>
      <c r="AR20" s="374"/>
      <c r="AS20" s="375"/>
      <c r="AT20" s="42"/>
    </row>
    <row r="21" spans="1:58" ht="12.6" thickBot="1" x14ac:dyDescent="0.25">
      <c r="A21" s="42"/>
      <c r="B21" s="314"/>
      <c r="C21" s="315"/>
      <c r="D21" s="315"/>
      <c r="E21" s="315"/>
      <c r="F21" s="315"/>
      <c r="G21" s="316"/>
      <c r="H21" s="316"/>
      <c r="I21" s="316"/>
      <c r="J21" s="423"/>
      <c r="K21" s="424"/>
      <c r="L21" s="424"/>
      <c r="M21" s="424"/>
      <c r="N21" s="424"/>
      <c r="O21" s="424"/>
      <c r="P21" s="424"/>
      <c r="Q21" s="424"/>
      <c r="R21" s="424"/>
      <c r="S21" s="424"/>
      <c r="T21" s="424"/>
      <c r="U21" s="424"/>
      <c r="V21" s="424"/>
      <c r="W21" s="424"/>
      <c r="X21" s="354"/>
      <c r="Y21" s="354"/>
      <c r="Z21" s="354"/>
      <c r="AA21" s="354"/>
      <c r="AB21" s="354"/>
      <c r="AC21" s="354"/>
      <c r="AD21" s="354"/>
      <c r="AE21" s="354"/>
      <c r="AF21" s="354"/>
      <c r="AG21" s="354"/>
      <c r="AH21" s="354"/>
      <c r="AI21" s="354"/>
      <c r="AJ21" s="354"/>
      <c r="AK21" s="354"/>
      <c r="AL21" s="354"/>
      <c r="AM21" s="354"/>
      <c r="AN21" s="354"/>
      <c r="AO21" s="354"/>
      <c r="AP21" s="354"/>
      <c r="AQ21" s="354"/>
      <c r="AR21" s="354"/>
      <c r="AS21" s="355"/>
      <c r="AT21" s="42"/>
    </row>
    <row r="22" spans="1:58" x14ac:dyDescent="0.2">
      <c r="A22" s="42"/>
      <c r="B22" s="300" t="s">
        <v>32</v>
      </c>
      <c r="C22" s="300"/>
      <c r="D22" s="300"/>
      <c r="E22" s="300"/>
      <c r="F22" s="300"/>
      <c r="G22" s="300"/>
      <c r="H22" s="300"/>
      <c r="I22" s="300"/>
      <c r="J22" s="300"/>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row>
    <row r="23" spans="1:58" x14ac:dyDescent="0.2">
      <c r="A23" s="42"/>
      <c r="B23" s="300"/>
      <c r="C23" s="300"/>
      <c r="D23" s="300"/>
      <c r="E23" s="300"/>
      <c r="F23" s="300"/>
      <c r="G23" s="300"/>
      <c r="H23" s="300"/>
      <c r="I23" s="300"/>
      <c r="J23" s="300"/>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row>
    <row r="24" spans="1:58" x14ac:dyDescent="0.2">
      <c r="A24" s="42"/>
      <c r="B24" s="249" t="s">
        <v>31</v>
      </c>
      <c r="C24" s="249"/>
      <c r="D24" s="249"/>
      <c r="E24" s="249"/>
      <c r="F24" s="249"/>
      <c r="G24" s="425"/>
      <c r="H24" s="425"/>
      <c r="I24" s="425"/>
      <c r="J24" s="425"/>
      <c r="K24" s="425"/>
      <c r="L24" s="425"/>
      <c r="M24" s="425"/>
      <c r="N24" s="425"/>
      <c r="O24" s="425"/>
      <c r="P24" s="425"/>
      <c r="Q24" s="425"/>
      <c r="R24" s="425"/>
      <c r="S24" s="425"/>
      <c r="T24" s="425"/>
      <c r="U24" s="425"/>
      <c r="V24" s="425"/>
      <c r="W24" s="425"/>
      <c r="X24" s="249"/>
      <c r="Y24" s="249"/>
      <c r="Z24" s="249"/>
      <c r="AA24" s="249"/>
      <c r="AB24" s="249"/>
      <c r="AC24" s="249"/>
      <c r="AD24" s="249"/>
      <c r="AE24" s="249"/>
      <c r="AF24" s="249"/>
      <c r="AG24" s="249"/>
      <c r="AH24" s="249"/>
      <c r="AI24" s="249"/>
      <c r="AJ24" s="249"/>
      <c r="AK24" s="249"/>
      <c r="AL24" s="249"/>
      <c r="AM24" s="249"/>
      <c r="AN24" s="249"/>
      <c r="AO24" s="249"/>
      <c r="AP24" s="249"/>
      <c r="AQ24" s="249"/>
      <c r="AR24" s="249"/>
      <c r="AS24" s="249"/>
      <c r="AT24" s="42"/>
    </row>
    <row r="25" spans="1:58" ht="12.6" thickBot="1" x14ac:dyDescent="0.25">
      <c r="A25" s="42"/>
      <c r="B25" s="250"/>
      <c r="C25" s="250"/>
      <c r="D25" s="250"/>
      <c r="E25" s="250"/>
      <c r="F25" s="250"/>
      <c r="G25" s="426"/>
      <c r="H25" s="426"/>
      <c r="I25" s="426"/>
      <c r="J25" s="426"/>
      <c r="K25" s="426"/>
      <c r="L25" s="426"/>
      <c r="M25" s="426"/>
      <c r="N25" s="426"/>
      <c r="O25" s="426"/>
      <c r="P25" s="426"/>
      <c r="Q25" s="426"/>
      <c r="R25" s="426"/>
      <c r="S25" s="426"/>
      <c r="T25" s="426"/>
      <c r="U25" s="426"/>
      <c r="V25" s="426"/>
      <c r="W25" s="426"/>
      <c r="X25" s="250"/>
      <c r="Y25" s="250"/>
      <c r="Z25" s="250"/>
      <c r="AA25" s="250"/>
      <c r="AB25" s="250"/>
      <c r="AC25" s="250"/>
      <c r="AD25" s="250"/>
      <c r="AE25" s="250"/>
      <c r="AF25" s="250"/>
      <c r="AG25" s="250"/>
      <c r="AH25" s="250"/>
      <c r="AI25" s="250"/>
      <c r="AJ25" s="250"/>
      <c r="AK25" s="250"/>
      <c r="AL25" s="250"/>
      <c r="AM25" s="250"/>
      <c r="AN25" s="250"/>
      <c r="AO25" s="250"/>
      <c r="AP25" s="250"/>
      <c r="AQ25" s="250"/>
      <c r="AR25" s="249"/>
      <c r="AS25" s="249"/>
      <c r="AT25" s="42"/>
    </row>
    <row r="26" spans="1:58" ht="12" customHeight="1" x14ac:dyDescent="0.2">
      <c r="A26" s="42"/>
      <c r="B26" s="251" t="s">
        <v>188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2"/>
      <c r="AL26" s="252"/>
      <c r="AM26" s="252"/>
      <c r="AN26" s="252"/>
      <c r="AO26" s="252"/>
      <c r="AP26" s="252"/>
      <c r="AQ26" s="252"/>
      <c r="AR26" s="255"/>
      <c r="AS26" s="256"/>
      <c r="AT26" s="42"/>
      <c r="AV26" s="44"/>
    </row>
    <row r="27" spans="1:58" ht="12" customHeight="1" x14ac:dyDescent="0.2">
      <c r="A27" s="42"/>
      <c r="B27" s="253"/>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49"/>
      <c r="AM27" s="249"/>
      <c r="AN27" s="249"/>
      <c r="AO27" s="249"/>
      <c r="AP27" s="249"/>
      <c r="AQ27" s="249"/>
      <c r="AR27" s="257"/>
      <c r="AS27" s="258"/>
      <c r="AT27" s="42"/>
      <c r="AU27" s="43" t="b">
        <v>0</v>
      </c>
      <c r="AV27" s="44" t="str">
        <f>IF(AU27,"OK","必須")</f>
        <v>必須</v>
      </c>
    </row>
    <row r="28" spans="1:58" ht="12" customHeight="1" x14ac:dyDescent="0.2">
      <c r="A28" s="42"/>
      <c r="B28" s="253"/>
      <c r="C28" s="249"/>
      <c r="D28" s="249"/>
      <c r="E28" s="249"/>
      <c r="F28" s="249"/>
      <c r="G28" s="249"/>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57"/>
      <c r="AS28" s="258"/>
      <c r="AT28" s="42"/>
      <c r="AV28" s="44"/>
    </row>
    <row r="29" spans="1:58" ht="12" customHeight="1" x14ac:dyDescent="0.2">
      <c r="A29" s="42"/>
      <c r="B29" s="253"/>
      <c r="C29" s="249"/>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249"/>
      <c r="AM29" s="249"/>
      <c r="AN29" s="249"/>
      <c r="AO29" s="249"/>
      <c r="AP29" s="249"/>
      <c r="AQ29" s="249"/>
      <c r="AR29" s="257"/>
      <c r="AS29" s="258"/>
      <c r="AT29" s="42"/>
      <c r="AV29" s="44"/>
    </row>
    <row r="30" spans="1:58" ht="12" customHeight="1" thickBot="1" x14ac:dyDescent="0.25">
      <c r="A30" s="42"/>
      <c r="B30" s="254"/>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0"/>
      <c r="AO30" s="250"/>
      <c r="AP30" s="250"/>
      <c r="AQ30" s="250"/>
      <c r="AR30" s="259"/>
      <c r="AS30" s="260"/>
      <c r="AT30" s="42"/>
      <c r="AV30" s="44"/>
    </row>
    <row r="31" spans="1:58" x14ac:dyDescent="0.2">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W31" s="42"/>
      <c r="AX31" s="42"/>
      <c r="AY31" s="42"/>
      <c r="AZ31" s="42"/>
      <c r="BA31" s="42"/>
      <c r="BB31" s="42"/>
      <c r="BC31" s="42"/>
      <c r="BD31" s="42"/>
      <c r="BE31" s="42"/>
      <c r="BF31" s="42"/>
    </row>
    <row r="32" spans="1:58" x14ac:dyDescent="0.2">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W32" s="42"/>
      <c r="AX32" s="42"/>
      <c r="AY32" s="42"/>
      <c r="AZ32" s="42"/>
      <c r="BA32" s="42"/>
      <c r="BB32" s="42"/>
      <c r="BC32" s="42"/>
      <c r="BD32" s="42"/>
      <c r="BE32" s="42"/>
      <c r="BF32" s="42"/>
    </row>
    <row r="33" spans="1:58" x14ac:dyDescent="0.2">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50"/>
      <c r="AV33" s="49"/>
      <c r="AW33" s="42"/>
      <c r="AX33" s="42"/>
      <c r="AY33" s="42"/>
      <c r="AZ33" s="42"/>
      <c r="BA33" s="42"/>
      <c r="BB33" s="42"/>
      <c r="BC33" s="42"/>
      <c r="BD33" s="42"/>
      <c r="BE33" s="42"/>
      <c r="BF33" s="42"/>
    </row>
    <row r="34" spans="1:58" x14ac:dyDescent="0.2">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50"/>
      <c r="AV34" s="49"/>
      <c r="AW34" s="42"/>
      <c r="AX34" s="42"/>
      <c r="AY34" s="42"/>
      <c r="AZ34" s="42"/>
      <c r="BA34" s="42"/>
      <c r="BB34" s="42"/>
      <c r="BC34" s="42"/>
      <c r="BD34" s="42"/>
      <c r="BE34" s="42"/>
      <c r="BF34" s="42"/>
    </row>
    <row r="35" spans="1:58" x14ac:dyDescent="0.2">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50"/>
      <c r="AV35" s="49"/>
      <c r="AW35" s="42"/>
      <c r="AX35" s="42"/>
      <c r="AY35" s="42"/>
      <c r="AZ35" s="42"/>
      <c r="BA35" s="42"/>
      <c r="BB35" s="42"/>
      <c r="BC35" s="42"/>
      <c r="BD35" s="42"/>
      <c r="BE35" s="42"/>
      <c r="BF35" s="42"/>
    </row>
    <row r="36" spans="1:58" x14ac:dyDescent="0.2">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50"/>
      <c r="AV36" s="49"/>
      <c r="AW36" s="42"/>
      <c r="AX36" s="42"/>
      <c r="AY36" s="42"/>
      <c r="AZ36" s="42"/>
      <c r="BA36" s="42"/>
      <c r="BB36" s="42"/>
      <c r="BC36" s="42"/>
      <c r="BD36" s="42"/>
      <c r="BE36" s="42"/>
      <c r="BF36" s="42"/>
    </row>
    <row r="37" spans="1:58" x14ac:dyDescent="0.2">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50"/>
      <c r="AV37" s="49"/>
      <c r="AW37" s="42"/>
      <c r="AX37" s="42"/>
      <c r="AY37" s="42"/>
      <c r="AZ37" s="42"/>
      <c r="BA37" s="42"/>
      <c r="BB37" s="42"/>
      <c r="BC37" s="42"/>
      <c r="BD37" s="42"/>
      <c r="BE37" s="42"/>
      <c r="BF37" s="42"/>
    </row>
    <row r="38" spans="1:58" x14ac:dyDescent="0.2">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50"/>
      <c r="AV38" s="49"/>
      <c r="AW38" s="42"/>
      <c r="AX38" s="42"/>
      <c r="AY38" s="42"/>
      <c r="AZ38" s="42"/>
      <c r="BA38" s="42"/>
      <c r="BB38" s="42"/>
      <c r="BC38" s="42"/>
      <c r="BD38" s="42"/>
      <c r="BE38" s="42"/>
      <c r="BF38" s="42"/>
    </row>
    <row r="39" spans="1:58" x14ac:dyDescent="0.2">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50"/>
      <c r="AV39" s="49"/>
      <c r="AW39" s="42"/>
      <c r="AX39" s="42"/>
      <c r="AY39" s="42"/>
      <c r="AZ39" s="42"/>
      <c r="BA39" s="42"/>
      <c r="BB39" s="42"/>
      <c r="BC39" s="42"/>
      <c r="BD39" s="42"/>
      <c r="BE39" s="42"/>
      <c r="BF39" s="42"/>
    </row>
    <row r="40" spans="1:58" x14ac:dyDescent="0.2">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50"/>
      <c r="AV40" s="49"/>
      <c r="AW40" s="42"/>
      <c r="AX40" s="42"/>
      <c r="AY40" s="42"/>
      <c r="AZ40" s="42"/>
      <c r="BA40" s="42"/>
      <c r="BB40" s="42"/>
      <c r="BC40" s="42"/>
      <c r="BD40" s="42"/>
      <c r="BE40" s="42"/>
      <c r="BF40" s="42"/>
    </row>
    <row r="41" spans="1:58" x14ac:dyDescent="0.2">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50"/>
      <c r="AV41" s="49"/>
      <c r="AW41" s="42"/>
      <c r="AX41" s="42"/>
      <c r="AY41" s="42"/>
      <c r="AZ41" s="42"/>
      <c r="BA41" s="42"/>
      <c r="BB41" s="42"/>
      <c r="BC41" s="42"/>
      <c r="BD41" s="42"/>
      <c r="BE41" s="42"/>
      <c r="BF41" s="42"/>
    </row>
    <row r="42" spans="1:58" x14ac:dyDescent="0.2">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50"/>
      <c r="AV42" s="49"/>
      <c r="AW42" s="42"/>
      <c r="AX42" s="42"/>
      <c r="AY42" s="42"/>
      <c r="AZ42" s="42"/>
      <c r="BA42" s="42"/>
      <c r="BB42" s="42"/>
      <c r="BC42" s="42"/>
      <c r="BD42" s="42"/>
      <c r="BE42" s="42"/>
      <c r="BF42" s="42"/>
    </row>
    <row r="43" spans="1:58" x14ac:dyDescent="0.2">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50"/>
      <c r="AV43" s="49"/>
      <c r="AW43" s="42"/>
      <c r="AX43" s="42"/>
      <c r="AY43" s="42"/>
      <c r="AZ43" s="42"/>
      <c r="BA43" s="42"/>
      <c r="BB43" s="42"/>
      <c r="BC43" s="42"/>
      <c r="BD43" s="42"/>
      <c r="BE43" s="42"/>
      <c r="BF43" s="42"/>
    </row>
    <row r="44" spans="1:58" x14ac:dyDescent="0.2">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50"/>
      <c r="AV44" s="49"/>
      <c r="AW44" s="42"/>
      <c r="AX44" s="42"/>
      <c r="AY44" s="42"/>
      <c r="AZ44" s="42"/>
      <c r="BA44" s="42"/>
      <c r="BB44" s="42"/>
      <c r="BC44" s="42"/>
      <c r="BD44" s="42"/>
      <c r="BE44" s="42"/>
      <c r="BF44" s="42"/>
    </row>
    <row r="45" spans="1:58" x14ac:dyDescent="0.2">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50"/>
      <c r="AV45" s="49"/>
      <c r="AW45" s="42"/>
      <c r="AX45" s="42"/>
      <c r="AY45" s="42"/>
      <c r="AZ45" s="42"/>
      <c r="BA45" s="42"/>
      <c r="BB45" s="42"/>
      <c r="BC45" s="42"/>
      <c r="BD45" s="42"/>
      <c r="BE45" s="42"/>
      <c r="BF45" s="42"/>
    </row>
    <row r="46" spans="1:58" x14ac:dyDescent="0.2">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50"/>
      <c r="AV46" s="49"/>
      <c r="AW46" s="42"/>
      <c r="AX46" s="42"/>
      <c r="AY46" s="42"/>
      <c r="AZ46" s="42"/>
      <c r="BA46" s="42"/>
      <c r="BB46" s="42"/>
      <c r="BC46" s="42"/>
      <c r="BD46" s="42"/>
      <c r="BE46" s="42"/>
      <c r="BF46" s="42"/>
    </row>
    <row r="47" spans="1:58" x14ac:dyDescent="0.2">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50"/>
      <c r="AV47" s="49"/>
      <c r="AW47" s="42"/>
      <c r="AX47" s="42"/>
      <c r="AY47" s="42"/>
      <c r="AZ47" s="42"/>
      <c r="BA47" s="42"/>
      <c r="BB47" s="42"/>
      <c r="BC47" s="42"/>
      <c r="BD47" s="42"/>
      <c r="BE47" s="42"/>
      <c r="BF47" s="42"/>
    </row>
    <row r="48" spans="1:58" x14ac:dyDescent="0.2">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50"/>
      <c r="AV48" s="49"/>
      <c r="AW48" s="42"/>
      <c r="AX48" s="42"/>
      <c r="AY48" s="42"/>
      <c r="AZ48" s="42"/>
      <c r="BA48" s="42"/>
      <c r="BB48" s="42"/>
      <c r="BC48" s="42"/>
      <c r="BD48" s="42"/>
      <c r="BE48" s="42"/>
      <c r="BF48" s="42"/>
    </row>
    <row r="49" spans="1:58" x14ac:dyDescent="0.2">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50"/>
      <c r="AV49" s="49"/>
      <c r="AW49" s="42"/>
      <c r="AX49" s="42"/>
      <c r="AY49" s="42"/>
      <c r="AZ49" s="42"/>
      <c r="BA49" s="42"/>
      <c r="BB49" s="42"/>
      <c r="BC49" s="42"/>
      <c r="BD49" s="42"/>
      <c r="BE49" s="42"/>
      <c r="BF49" s="42"/>
    </row>
    <row r="50" spans="1:58" x14ac:dyDescent="0.2">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50"/>
      <c r="AV50" s="49"/>
      <c r="AW50" s="42"/>
      <c r="AX50" s="42"/>
      <c r="AY50" s="42"/>
      <c r="AZ50" s="42"/>
      <c r="BA50" s="42"/>
      <c r="BB50" s="42"/>
      <c r="BC50" s="42"/>
      <c r="BD50" s="42"/>
      <c r="BE50" s="42"/>
      <c r="BF50" s="42"/>
    </row>
    <row r="51" spans="1:58" x14ac:dyDescent="0.2">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50"/>
      <c r="AV51" s="49"/>
      <c r="AW51" s="42"/>
      <c r="AX51" s="42"/>
      <c r="AY51" s="42"/>
      <c r="AZ51" s="42"/>
      <c r="BA51" s="42"/>
      <c r="BB51" s="42"/>
      <c r="BC51" s="42"/>
      <c r="BD51" s="42"/>
      <c r="BE51" s="42"/>
      <c r="BF51" s="42"/>
    </row>
    <row r="52" spans="1:58" x14ac:dyDescent="0.2">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50"/>
      <c r="AV52" s="49"/>
      <c r="AW52" s="42"/>
      <c r="AX52" s="42"/>
      <c r="AY52" s="42"/>
      <c r="AZ52" s="42"/>
      <c r="BA52" s="42"/>
      <c r="BB52" s="42"/>
      <c r="BC52" s="42"/>
      <c r="BD52" s="42"/>
      <c r="BE52" s="42"/>
      <c r="BF52" s="42"/>
    </row>
    <row r="53" spans="1:58" x14ac:dyDescent="0.2">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50"/>
      <c r="AV53" s="49"/>
      <c r="AW53" s="42"/>
      <c r="AX53" s="42"/>
      <c r="AY53" s="42"/>
      <c r="AZ53" s="42"/>
      <c r="BA53" s="42"/>
      <c r="BB53" s="42"/>
      <c r="BC53" s="42"/>
      <c r="BD53" s="42"/>
      <c r="BE53" s="42"/>
      <c r="BF53" s="42"/>
    </row>
    <row r="54" spans="1:58" x14ac:dyDescent="0.2">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50"/>
      <c r="AV54" s="49"/>
      <c r="AW54" s="42"/>
      <c r="AX54" s="42"/>
      <c r="AY54" s="42"/>
      <c r="AZ54" s="42"/>
      <c r="BA54" s="42"/>
      <c r="BB54" s="42"/>
      <c r="BC54" s="42"/>
      <c r="BD54" s="42"/>
      <c r="BE54" s="42"/>
      <c r="BF54" s="42"/>
    </row>
    <row r="55" spans="1:58" x14ac:dyDescent="0.2">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50"/>
      <c r="AV55" s="49"/>
      <c r="AW55" s="42"/>
      <c r="AX55" s="42"/>
      <c r="AY55" s="42"/>
      <c r="AZ55" s="42"/>
      <c r="BA55" s="42"/>
      <c r="BB55" s="42"/>
      <c r="BC55" s="42"/>
      <c r="BD55" s="42"/>
      <c r="BE55" s="42"/>
      <c r="BF55" s="42"/>
    </row>
    <row r="56" spans="1:58" x14ac:dyDescent="0.2">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50"/>
      <c r="AV56" s="49"/>
      <c r="AW56" s="42"/>
      <c r="AX56" s="42"/>
      <c r="AY56" s="42"/>
      <c r="AZ56" s="42"/>
      <c r="BA56" s="42"/>
      <c r="BB56" s="42"/>
      <c r="BC56" s="42"/>
      <c r="BD56" s="42"/>
      <c r="BE56" s="42"/>
      <c r="BF56" s="42"/>
    </row>
    <row r="57" spans="1:58" x14ac:dyDescent="0.2">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50"/>
      <c r="AV57" s="49"/>
      <c r="AW57" s="42"/>
      <c r="AX57" s="42"/>
      <c r="AY57" s="42"/>
      <c r="AZ57" s="42"/>
      <c r="BA57" s="42"/>
      <c r="BB57" s="42"/>
      <c r="BC57" s="42"/>
      <c r="BD57" s="42"/>
      <c r="BE57" s="42"/>
      <c r="BF57" s="42"/>
    </row>
    <row r="58" spans="1:58" x14ac:dyDescent="0.2">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50"/>
      <c r="AV58" s="49"/>
      <c r="AW58" s="42"/>
      <c r="AX58" s="42"/>
      <c r="AY58" s="42"/>
      <c r="AZ58" s="42"/>
      <c r="BA58" s="42"/>
      <c r="BB58" s="42"/>
      <c r="BC58" s="42"/>
      <c r="BD58" s="42"/>
      <c r="BE58" s="42"/>
      <c r="BF58" s="42"/>
    </row>
    <row r="59" spans="1:58" x14ac:dyDescent="0.2">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50"/>
      <c r="AV59" s="49"/>
      <c r="AW59" s="42"/>
      <c r="AX59" s="42"/>
      <c r="AY59" s="42"/>
      <c r="AZ59" s="42"/>
      <c r="BA59" s="42"/>
      <c r="BB59" s="42"/>
      <c r="BC59" s="42"/>
      <c r="BD59" s="42"/>
      <c r="BE59" s="42"/>
      <c r="BF59" s="42"/>
    </row>
    <row r="60" spans="1:58" x14ac:dyDescent="0.2">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50"/>
      <c r="AV60" s="49"/>
      <c r="AW60" s="42"/>
      <c r="AX60" s="42"/>
      <c r="AY60" s="42"/>
      <c r="AZ60" s="42"/>
      <c r="BA60" s="42"/>
      <c r="BB60" s="42"/>
      <c r="BC60" s="42"/>
      <c r="BD60" s="42"/>
      <c r="BE60" s="42"/>
      <c r="BF60" s="42"/>
    </row>
    <row r="61" spans="1:58" x14ac:dyDescent="0.2">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50"/>
      <c r="AV61" s="49"/>
      <c r="AW61" s="42"/>
      <c r="AX61" s="42"/>
      <c r="AY61" s="42"/>
      <c r="AZ61" s="42"/>
      <c r="BA61" s="42"/>
      <c r="BB61" s="42"/>
      <c r="BC61" s="42"/>
      <c r="BD61" s="42"/>
      <c r="BE61" s="42"/>
      <c r="BF61" s="42"/>
    </row>
    <row r="62" spans="1:58" x14ac:dyDescent="0.2">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50"/>
      <c r="AV62" s="49"/>
      <c r="AW62" s="42"/>
      <c r="AX62" s="42"/>
      <c r="AY62" s="42"/>
      <c r="AZ62" s="42"/>
      <c r="BA62" s="42"/>
      <c r="BB62" s="42"/>
      <c r="BC62" s="42"/>
      <c r="BD62" s="42"/>
      <c r="BE62" s="42"/>
      <c r="BF62" s="42"/>
    </row>
    <row r="63" spans="1:58" x14ac:dyDescent="0.2">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50"/>
      <c r="AV63" s="49"/>
      <c r="AW63" s="42"/>
      <c r="AX63" s="42"/>
      <c r="AY63" s="42"/>
      <c r="AZ63" s="42"/>
      <c r="BA63" s="42"/>
      <c r="BB63" s="42"/>
      <c r="BC63" s="42"/>
      <c r="BD63" s="42"/>
      <c r="BE63" s="42"/>
      <c r="BF63" s="42"/>
    </row>
    <row r="64" spans="1:58" x14ac:dyDescent="0.2">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50"/>
      <c r="AV64" s="49"/>
      <c r="AW64" s="42"/>
      <c r="AX64" s="42"/>
      <c r="AY64" s="42"/>
      <c r="AZ64" s="42"/>
      <c r="BA64" s="42"/>
      <c r="BB64" s="42"/>
      <c r="BC64" s="42"/>
      <c r="BD64" s="42"/>
      <c r="BE64" s="42"/>
      <c r="BF64" s="42"/>
    </row>
    <row r="65" spans="1:58" x14ac:dyDescent="0.2">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50"/>
      <c r="AV65" s="49"/>
      <c r="AW65" s="42"/>
      <c r="AX65" s="42"/>
      <c r="AY65" s="42"/>
      <c r="AZ65" s="42"/>
      <c r="BA65" s="42"/>
      <c r="BB65" s="42"/>
      <c r="BC65" s="42"/>
      <c r="BD65" s="42"/>
      <c r="BE65" s="42"/>
      <c r="BF65" s="42"/>
    </row>
  </sheetData>
  <sheetProtection algorithmName="SHA-512" hashValue="D1RvRyfrrokyAxtGOTA2aeqT5PGy0M3HID42g2Ae8wlyL7zF/SQWptvfQ/aO8JtxqIPVDRg1Fk8WpaM+2ypcAA==" saltValue="Tw08buvMINtGliPt+acBKg==" spinCount="100000" sheet="1" objects="1" scenarios="1"/>
  <mergeCells count="21">
    <mergeCell ref="B6:J7"/>
    <mergeCell ref="A1:AT2"/>
    <mergeCell ref="A3:W4"/>
    <mergeCell ref="X3:AO4"/>
    <mergeCell ref="AP3:AT4"/>
    <mergeCell ref="B5:AS5"/>
    <mergeCell ref="B26:AQ30"/>
    <mergeCell ref="AR26:AS30"/>
    <mergeCell ref="J18:AS21"/>
    <mergeCell ref="B24:AS25"/>
    <mergeCell ref="B8:I9"/>
    <mergeCell ref="J8:AS9"/>
    <mergeCell ref="B10:I11"/>
    <mergeCell ref="J10:AS11"/>
    <mergeCell ref="B12:I13"/>
    <mergeCell ref="J12:AS13"/>
    <mergeCell ref="B22:J23"/>
    <mergeCell ref="B14:I15"/>
    <mergeCell ref="J14:U15"/>
    <mergeCell ref="B16:R17"/>
    <mergeCell ref="B18:I2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6">
      <formula>$AU$27=TRUE</formula>
    </cfRule>
  </conditionalFormatting>
  <hyperlinks>
    <hyperlink ref="W15" r:id="rId1" xr:uid="{09B2D446-1923-47FF-833D-EEF69F7AF8B6}"/>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29" r:id="rId5" name="Check Box 1">
              <controlPr locked="0" defaultSize="0" autoFill="0" autoLine="0" autoPict="0">
                <anchor moveWithCells="1">
                  <from>
                    <xdr:col>43</xdr:col>
                    <xdr:colOff>38100</xdr:colOff>
                    <xdr:row>26</xdr:row>
                    <xdr:rowOff>175260</xdr:rowOff>
                  </from>
                  <to>
                    <xdr:col>44</xdr:col>
                    <xdr:colOff>83820</xdr:colOff>
                    <xdr:row>28</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D96C-FCF3-456E-B8EA-56CB2F0D5944}">
  <sheetPr codeName="Sheet5">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41" customWidth="1"/>
    <col min="50" max="16384" width="8.88671875" style="41"/>
  </cols>
  <sheetData>
    <row r="1" spans="1:49" ht="12" customHeight="1" x14ac:dyDescent="0.2">
      <c r="A1" s="465" t="s">
        <v>69</v>
      </c>
      <c r="B1" s="466"/>
      <c r="C1" s="466"/>
      <c r="D1" s="466"/>
      <c r="E1" s="466"/>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466"/>
      <c r="AF1" s="466"/>
      <c r="AG1" s="466"/>
      <c r="AH1" s="466"/>
      <c r="AI1" s="466"/>
      <c r="AJ1" s="466"/>
      <c r="AK1" s="466"/>
      <c r="AL1" s="466"/>
      <c r="AM1" s="466"/>
      <c r="AN1" s="466"/>
      <c r="AO1" s="466"/>
      <c r="AP1" s="466"/>
      <c r="AQ1" s="466"/>
      <c r="AR1" s="466"/>
      <c r="AS1" s="466"/>
      <c r="AT1" s="466"/>
      <c r="AU1" s="466"/>
      <c r="AV1" s="466"/>
      <c r="AW1" s="467"/>
    </row>
    <row r="2" spans="1:49" ht="12" customHeight="1" x14ac:dyDescent="0.2">
      <c r="A2" s="468"/>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c r="AN2" s="469"/>
      <c r="AO2" s="469"/>
      <c r="AP2" s="469"/>
      <c r="AQ2" s="469"/>
      <c r="AR2" s="469"/>
      <c r="AS2" s="469"/>
      <c r="AT2" s="469"/>
      <c r="AU2" s="469"/>
      <c r="AV2" s="469"/>
      <c r="AW2" s="470"/>
    </row>
    <row r="3" spans="1:49" x14ac:dyDescent="0.2">
      <c r="A3" s="252" t="str">
        <f>"【"&amp;製品カテゴリ&amp;"】"</f>
        <v>【解凍機】</v>
      </c>
      <c r="B3" s="252"/>
      <c r="C3" s="252"/>
      <c r="D3" s="252"/>
      <c r="E3" s="252"/>
      <c r="F3" s="252"/>
      <c r="G3" s="252"/>
      <c r="H3" s="252"/>
      <c r="I3" s="252"/>
      <c r="J3" s="252"/>
      <c r="K3" s="252"/>
      <c r="L3" s="252"/>
      <c r="M3" s="252"/>
      <c r="N3" s="252"/>
      <c r="O3" s="252"/>
      <c r="P3" s="252"/>
      <c r="Q3" s="252"/>
      <c r="R3" s="252"/>
      <c r="S3" s="252"/>
      <c r="T3" s="252"/>
      <c r="U3" s="252"/>
      <c r="V3" s="252"/>
      <c r="W3" s="252"/>
      <c r="X3" s="252"/>
      <c r="Y3" s="42"/>
      <c r="Z3" s="42"/>
      <c r="AA3" s="42"/>
      <c r="AB3" s="42"/>
      <c r="AC3" s="42"/>
      <c r="AD3" s="42"/>
      <c r="AE3" s="42"/>
      <c r="AF3" s="42"/>
      <c r="AG3" s="42"/>
      <c r="AH3" s="42"/>
      <c r="AI3" s="42"/>
      <c r="AJ3" s="42"/>
      <c r="AK3" s="42"/>
      <c r="AL3" s="42"/>
      <c r="AM3" s="42"/>
      <c r="AN3" s="42"/>
      <c r="AO3" s="42"/>
      <c r="AP3" s="42"/>
      <c r="AQ3" s="42"/>
      <c r="AR3" s="42"/>
      <c r="AS3" s="270" t="s">
        <v>50</v>
      </c>
      <c r="AT3" s="270"/>
      <c r="AU3" s="270"/>
      <c r="AV3" s="270"/>
      <c r="AW3" s="270"/>
    </row>
    <row r="4" spans="1:49" x14ac:dyDescent="0.2">
      <c r="A4" s="249"/>
      <c r="B4" s="249"/>
      <c r="C4" s="249"/>
      <c r="D4" s="249"/>
      <c r="E4" s="249"/>
      <c r="F4" s="249"/>
      <c r="G4" s="249"/>
      <c r="H4" s="249"/>
      <c r="I4" s="249"/>
      <c r="J4" s="249"/>
      <c r="K4" s="249"/>
      <c r="L4" s="249"/>
      <c r="M4" s="249"/>
      <c r="N4" s="249"/>
      <c r="O4" s="249"/>
      <c r="P4" s="249"/>
      <c r="Q4" s="249"/>
      <c r="R4" s="249"/>
      <c r="S4" s="249"/>
      <c r="T4" s="249"/>
      <c r="U4" s="249"/>
      <c r="V4" s="249"/>
      <c r="W4" s="249"/>
      <c r="X4" s="249"/>
      <c r="Y4" s="42"/>
      <c r="Z4" s="42"/>
      <c r="AA4" s="42"/>
      <c r="AB4" s="42"/>
      <c r="AC4" s="42"/>
      <c r="AD4" s="42"/>
      <c r="AE4" s="42"/>
      <c r="AF4" s="42"/>
      <c r="AG4" s="42"/>
      <c r="AH4" s="42"/>
      <c r="AI4" s="42"/>
      <c r="AJ4" s="42"/>
      <c r="AK4" s="42"/>
      <c r="AL4" s="42"/>
      <c r="AM4" s="42"/>
      <c r="AN4" s="42"/>
      <c r="AO4" s="42"/>
      <c r="AP4" s="42"/>
      <c r="AQ4" s="42"/>
      <c r="AR4" s="42"/>
      <c r="AS4" s="271"/>
      <c r="AT4" s="271"/>
      <c r="AU4" s="271"/>
      <c r="AV4" s="271"/>
      <c r="AW4" s="271"/>
    </row>
    <row r="5" spans="1:49" x14ac:dyDescent="0.2">
      <c r="A5" s="42"/>
      <c r="B5" s="249" t="s">
        <v>81</v>
      </c>
      <c r="C5" s="249"/>
      <c r="D5" s="249"/>
      <c r="E5" s="249"/>
      <c r="F5" s="249"/>
      <c r="G5" s="249"/>
      <c r="H5" s="249"/>
      <c r="I5" s="249"/>
      <c r="J5" s="249"/>
      <c r="K5" s="249"/>
      <c r="L5" s="249"/>
      <c r="M5" s="249"/>
      <c r="N5" s="249"/>
      <c r="O5" s="249"/>
      <c r="P5" s="249"/>
      <c r="Q5" s="249"/>
      <c r="R5" s="249"/>
      <c r="S5" s="249"/>
      <c r="T5" s="249"/>
      <c r="U5" s="249"/>
      <c r="V5" s="249"/>
      <c r="W5" s="249"/>
      <c r="X5" s="249"/>
      <c r="Y5" s="42"/>
      <c r="Z5" s="42"/>
      <c r="AA5" s="42"/>
      <c r="AB5" s="42"/>
      <c r="AC5" s="42"/>
      <c r="AD5" s="42"/>
      <c r="AE5" s="42"/>
      <c r="AF5" s="42"/>
      <c r="AG5" s="42"/>
      <c r="AH5" s="42"/>
      <c r="AI5" s="42"/>
      <c r="AJ5" s="42"/>
      <c r="AK5" s="42"/>
      <c r="AL5" s="42"/>
      <c r="AM5" s="42"/>
      <c r="AN5" s="42"/>
      <c r="AO5" s="42"/>
      <c r="AP5" s="42"/>
      <c r="AQ5" s="42"/>
      <c r="AR5" s="42"/>
      <c r="AS5" s="42"/>
      <c r="AT5" s="42"/>
      <c r="AU5" s="42"/>
      <c r="AV5" s="42"/>
      <c r="AW5" s="42"/>
    </row>
    <row r="6" spans="1:49" x14ac:dyDescent="0.2">
      <c r="A6" s="42"/>
      <c r="B6" s="249"/>
      <c r="C6" s="249"/>
      <c r="D6" s="249"/>
      <c r="E6" s="249"/>
      <c r="F6" s="249"/>
      <c r="G6" s="249"/>
      <c r="H6" s="249"/>
      <c r="I6" s="249"/>
      <c r="J6" s="249"/>
      <c r="K6" s="249"/>
      <c r="L6" s="249"/>
      <c r="M6" s="249"/>
      <c r="N6" s="249"/>
      <c r="O6" s="249"/>
      <c r="P6" s="249"/>
      <c r="Q6" s="249"/>
      <c r="R6" s="249"/>
      <c r="S6" s="249"/>
      <c r="T6" s="249"/>
      <c r="U6" s="249"/>
      <c r="V6" s="249"/>
      <c r="W6" s="249"/>
      <c r="X6" s="249"/>
      <c r="Y6" s="42"/>
      <c r="Z6" s="42"/>
      <c r="AA6" s="42"/>
      <c r="AB6" s="42"/>
      <c r="AC6" s="42"/>
      <c r="AD6" s="42"/>
      <c r="AE6" s="42"/>
      <c r="AF6" s="42"/>
      <c r="AG6" s="42"/>
      <c r="AH6" s="42"/>
      <c r="AI6" s="42"/>
      <c r="AJ6" s="42"/>
      <c r="AK6" s="42"/>
      <c r="AL6" s="42"/>
      <c r="AM6" s="42"/>
      <c r="AN6" s="42"/>
      <c r="AO6" s="42"/>
      <c r="AP6" s="42"/>
      <c r="AQ6" s="42"/>
      <c r="AR6" s="42"/>
      <c r="AS6" s="42"/>
      <c r="AT6" s="42"/>
      <c r="AU6" s="42"/>
      <c r="AV6" s="42"/>
      <c r="AW6" s="42"/>
    </row>
    <row r="7" spans="1:49" x14ac:dyDescent="0.2">
      <c r="A7" s="42"/>
      <c r="B7" s="486" t="s">
        <v>130</v>
      </c>
      <c r="C7" s="486"/>
      <c r="D7" s="486"/>
      <c r="E7" s="486"/>
      <c r="F7" s="486"/>
      <c r="G7" s="486"/>
      <c r="H7" s="486"/>
      <c r="I7" s="486"/>
      <c r="J7" s="486"/>
      <c r="K7" s="486"/>
      <c r="L7" s="486"/>
      <c r="M7" s="486"/>
      <c r="N7" s="486"/>
      <c r="O7" s="486"/>
      <c r="P7" s="486"/>
      <c r="Q7" s="486"/>
      <c r="R7" s="486"/>
      <c r="S7" s="486"/>
      <c r="T7" s="486"/>
      <c r="U7" s="486"/>
      <c r="V7" s="486"/>
      <c r="W7" s="486"/>
      <c r="X7" s="486"/>
      <c r="Y7" s="486"/>
      <c r="Z7" s="486"/>
      <c r="AA7" s="486"/>
      <c r="AB7" s="486"/>
      <c r="AC7" s="486"/>
      <c r="AD7" s="486"/>
      <c r="AE7" s="486"/>
      <c r="AF7" s="486"/>
      <c r="AG7" s="486"/>
      <c r="AH7" s="486"/>
      <c r="AI7" s="486"/>
      <c r="AJ7" s="486"/>
      <c r="AK7" s="486"/>
      <c r="AL7" s="486"/>
      <c r="AM7" s="486"/>
      <c r="AN7" s="486"/>
      <c r="AO7" s="486"/>
      <c r="AP7" s="486"/>
      <c r="AQ7" s="486"/>
      <c r="AR7" s="486"/>
      <c r="AS7" s="486"/>
      <c r="AT7" s="486"/>
      <c r="AU7" s="486"/>
      <c r="AV7" s="486"/>
      <c r="AW7" s="42"/>
    </row>
    <row r="8" spans="1:49" x14ac:dyDescent="0.2">
      <c r="A8" s="42"/>
      <c r="B8" s="487"/>
      <c r="C8" s="487"/>
      <c r="D8" s="487"/>
      <c r="E8" s="487"/>
      <c r="F8" s="487"/>
      <c r="G8" s="487"/>
      <c r="H8" s="487"/>
      <c r="I8" s="487"/>
      <c r="J8" s="487"/>
      <c r="K8" s="487"/>
      <c r="L8" s="487"/>
      <c r="M8" s="487"/>
      <c r="N8" s="487"/>
      <c r="O8" s="487"/>
      <c r="P8" s="487"/>
      <c r="Q8" s="487"/>
      <c r="R8" s="487"/>
      <c r="S8" s="487"/>
      <c r="T8" s="487"/>
      <c r="U8" s="487"/>
      <c r="V8" s="487"/>
      <c r="W8" s="487"/>
      <c r="X8" s="487"/>
      <c r="Y8" s="487"/>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2"/>
    </row>
    <row r="9" spans="1:49" x14ac:dyDescent="0.2">
      <c r="A9" s="42"/>
      <c r="B9" s="447" t="s">
        <v>64</v>
      </c>
      <c r="C9" s="447"/>
      <c r="D9" s="312" t="s">
        <v>63</v>
      </c>
      <c r="E9" s="313"/>
      <c r="F9" s="322"/>
      <c r="G9" s="447" t="s">
        <v>62</v>
      </c>
      <c r="H9" s="447"/>
      <c r="I9" s="447"/>
      <c r="J9" s="447"/>
      <c r="K9" s="447"/>
      <c r="L9" s="447"/>
      <c r="M9" s="447"/>
      <c r="N9" s="447"/>
      <c r="O9" s="447"/>
      <c r="P9" s="447"/>
      <c r="Q9" s="447"/>
      <c r="R9" s="447"/>
      <c r="S9" s="447"/>
      <c r="T9" s="447"/>
      <c r="U9" s="447"/>
      <c r="V9" s="447"/>
      <c r="W9" s="447"/>
      <c r="X9" s="447"/>
      <c r="Y9" s="447" t="s">
        <v>80</v>
      </c>
      <c r="Z9" s="447"/>
      <c r="AA9" s="447"/>
      <c r="AB9" s="447"/>
      <c r="AC9" s="447"/>
      <c r="AD9" s="447"/>
      <c r="AE9" s="447"/>
      <c r="AF9" s="447"/>
      <c r="AG9" s="447"/>
      <c r="AH9" s="447"/>
      <c r="AI9" s="447"/>
      <c r="AJ9" s="447"/>
      <c r="AK9" s="447"/>
      <c r="AL9" s="447"/>
      <c r="AM9" s="447"/>
      <c r="AN9" s="447"/>
      <c r="AO9" s="447"/>
      <c r="AP9" s="447"/>
      <c r="AQ9" s="447"/>
      <c r="AR9" s="447"/>
      <c r="AS9" s="447"/>
      <c r="AT9" s="447"/>
      <c r="AU9" s="447"/>
      <c r="AV9" s="447"/>
      <c r="AW9" s="42"/>
    </row>
    <row r="10" spans="1:49" x14ac:dyDescent="0.2">
      <c r="A10" s="42"/>
      <c r="B10" s="447"/>
      <c r="C10" s="447"/>
      <c r="D10" s="314"/>
      <c r="E10" s="315"/>
      <c r="F10" s="323"/>
      <c r="G10" s="447"/>
      <c r="H10" s="447"/>
      <c r="I10" s="447"/>
      <c r="J10" s="447"/>
      <c r="K10" s="447"/>
      <c r="L10" s="447"/>
      <c r="M10" s="447"/>
      <c r="N10" s="447"/>
      <c r="O10" s="447"/>
      <c r="P10" s="447"/>
      <c r="Q10" s="447"/>
      <c r="R10" s="447"/>
      <c r="S10" s="447"/>
      <c r="T10" s="447"/>
      <c r="U10" s="447"/>
      <c r="V10" s="447"/>
      <c r="W10" s="447"/>
      <c r="X10" s="447"/>
      <c r="Y10" s="447"/>
      <c r="Z10" s="447"/>
      <c r="AA10" s="447"/>
      <c r="AB10" s="447"/>
      <c r="AC10" s="447"/>
      <c r="AD10" s="447"/>
      <c r="AE10" s="447"/>
      <c r="AF10" s="447"/>
      <c r="AG10" s="447"/>
      <c r="AH10" s="447"/>
      <c r="AI10" s="447"/>
      <c r="AJ10" s="447"/>
      <c r="AK10" s="447"/>
      <c r="AL10" s="447"/>
      <c r="AM10" s="447"/>
      <c r="AN10" s="447"/>
      <c r="AO10" s="447"/>
      <c r="AP10" s="447"/>
      <c r="AQ10" s="447"/>
      <c r="AR10" s="447"/>
      <c r="AS10" s="447"/>
      <c r="AT10" s="447"/>
      <c r="AU10" s="447"/>
      <c r="AV10" s="447"/>
      <c r="AW10" s="42"/>
    </row>
    <row r="11" spans="1:49" x14ac:dyDescent="0.2">
      <c r="A11" s="42"/>
      <c r="B11" s="480" t="s">
        <v>131</v>
      </c>
      <c r="C11" s="481"/>
      <c r="D11" s="481"/>
      <c r="E11" s="481"/>
      <c r="F11" s="481"/>
      <c r="G11" s="481"/>
      <c r="H11" s="481"/>
      <c r="I11" s="481"/>
      <c r="J11" s="481"/>
      <c r="K11" s="481"/>
      <c r="L11" s="481"/>
      <c r="M11" s="481"/>
      <c r="N11" s="481"/>
      <c r="O11" s="481"/>
      <c r="P11" s="481"/>
      <c r="Q11" s="481"/>
      <c r="R11" s="481"/>
      <c r="S11" s="481"/>
      <c r="T11" s="481"/>
      <c r="U11" s="481"/>
      <c r="V11" s="481"/>
      <c r="W11" s="481"/>
      <c r="X11" s="481"/>
      <c r="Y11" s="481"/>
      <c r="Z11" s="481"/>
      <c r="AA11" s="481"/>
      <c r="AB11" s="481"/>
      <c r="AC11" s="481"/>
      <c r="AD11" s="481"/>
      <c r="AE11" s="481"/>
      <c r="AF11" s="481"/>
      <c r="AG11" s="481"/>
      <c r="AH11" s="481"/>
      <c r="AI11" s="481"/>
      <c r="AJ11" s="481"/>
      <c r="AK11" s="481"/>
      <c r="AL11" s="481"/>
      <c r="AM11" s="481"/>
      <c r="AN11" s="481"/>
      <c r="AO11" s="481"/>
      <c r="AP11" s="481"/>
      <c r="AQ11" s="481"/>
      <c r="AR11" s="481"/>
      <c r="AS11" s="481"/>
      <c r="AT11" s="481"/>
      <c r="AU11" s="481"/>
      <c r="AV11" s="482"/>
      <c r="AW11" s="42"/>
    </row>
    <row r="12" spans="1:49" x14ac:dyDescent="0.2">
      <c r="A12" s="42"/>
      <c r="B12" s="483"/>
      <c r="C12" s="484"/>
      <c r="D12" s="484"/>
      <c r="E12" s="484"/>
      <c r="F12" s="484"/>
      <c r="G12" s="484"/>
      <c r="H12" s="484"/>
      <c r="I12" s="484"/>
      <c r="J12" s="484"/>
      <c r="K12" s="484"/>
      <c r="L12" s="484"/>
      <c r="M12" s="484"/>
      <c r="N12" s="484"/>
      <c r="O12" s="484"/>
      <c r="P12" s="484"/>
      <c r="Q12" s="484"/>
      <c r="R12" s="484"/>
      <c r="S12" s="484"/>
      <c r="T12" s="484"/>
      <c r="U12" s="484"/>
      <c r="V12" s="484"/>
      <c r="W12" s="484"/>
      <c r="X12" s="484"/>
      <c r="Y12" s="484"/>
      <c r="Z12" s="484"/>
      <c r="AA12" s="484"/>
      <c r="AB12" s="484"/>
      <c r="AC12" s="484"/>
      <c r="AD12" s="484"/>
      <c r="AE12" s="484"/>
      <c r="AF12" s="484"/>
      <c r="AG12" s="484"/>
      <c r="AH12" s="484"/>
      <c r="AI12" s="484"/>
      <c r="AJ12" s="484"/>
      <c r="AK12" s="484"/>
      <c r="AL12" s="484"/>
      <c r="AM12" s="484"/>
      <c r="AN12" s="484"/>
      <c r="AO12" s="484"/>
      <c r="AP12" s="484"/>
      <c r="AQ12" s="484"/>
      <c r="AR12" s="484"/>
      <c r="AS12" s="484"/>
      <c r="AT12" s="484"/>
      <c r="AU12" s="484"/>
      <c r="AV12" s="485"/>
      <c r="AW12" s="42"/>
    </row>
    <row r="13" spans="1:49" ht="12" customHeight="1" x14ac:dyDescent="0.2">
      <c r="A13" s="42"/>
      <c r="B13" s="441">
        <v>1</v>
      </c>
      <c r="C13" s="442"/>
      <c r="D13" s="75"/>
      <c r="E13" s="75"/>
      <c r="F13" s="75"/>
      <c r="G13" s="459" t="s">
        <v>178</v>
      </c>
      <c r="H13" s="460"/>
      <c r="I13" s="460"/>
      <c r="J13" s="460"/>
      <c r="K13" s="460"/>
      <c r="L13" s="460"/>
      <c r="M13" s="460"/>
      <c r="N13" s="460"/>
      <c r="O13" s="460"/>
      <c r="P13" s="460"/>
      <c r="Q13" s="460"/>
      <c r="R13" s="460"/>
      <c r="S13" s="460"/>
      <c r="T13" s="460"/>
      <c r="U13" s="460"/>
      <c r="V13" s="460"/>
      <c r="W13" s="460"/>
      <c r="X13" s="461"/>
      <c r="Y13" s="459" t="s">
        <v>177</v>
      </c>
      <c r="Z13" s="460"/>
      <c r="AA13" s="460"/>
      <c r="AB13" s="460"/>
      <c r="AC13" s="460"/>
      <c r="AD13" s="460"/>
      <c r="AE13" s="460"/>
      <c r="AF13" s="460"/>
      <c r="AG13" s="460"/>
      <c r="AH13" s="460"/>
      <c r="AI13" s="460"/>
      <c r="AJ13" s="460"/>
      <c r="AK13" s="460"/>
      <c r="AL13" s="460"/>
      <c r="AM13" s="460"/>
      <c r="AN13" s="460"/>
      <c r="AO13" s="460"/>
      <c r="AP13" s="460"/>
      <c r="AQ13" s="460"/>
      <c r="AR13" s="460"/>
      <c r="AS13" s="460"/>
      <c r="AT13" s="460"/>
      <c r="AU13" s="460"/>
      <c r="AV13" s="461"/>
      <c r="AW13" s="42"/>
    </row>
    <row r="14" spans="1:49" x14ac:dyDescent="0.2">
      <c r="A14" s="42"/>
      <c r="B14" s="441"/>
      <c r="C14" s="442"/>
      <c r="D14" s="75"/>
      <c r="E14" s="75"/>
      <c r="F14" s="75"/>
      <c r="G14" s="459"/>
      <c r="H14" s="460"/>
      <c r="I14" s="460"/>
      <c r="J14" s="460"/>
      <c r="K14" s="460"/>
      <c r="L14" s="460"/>
      <c r="M14" s="460"/>
      <c r="N14" s="460"/>
      <c r="O14" s="460"/>
      <c r="P14" s="460"/>
      <c r="Q14" s="460"/>
      <c r="R14" s="460"/>
      <c r="S14" s="460"/>
      <c r="T14" s="460"/>
      <c r="U14" s="460"/>
      <c r="V14" s="460"/>
      <c r="W14" s="460"/>
      <c r="X14" s="461"/>
      <c r="Y14" s="459"/>
      <c r="Z14" s="460"/>
      <c r="AA14" s="460"/>
      <c r="AB14" s="460"/>
      <c r="AC14" s="460"/>
      <c r="AD14" s="460"/>
      <c r="AE14" s="460"/>
      <c r="AF14" s="460"/>
      <c r="AG14" s="460"/>
      <c r="AH14" s="460"/>
      <c r="AI14" s="460"/>
      <c r="AJ14" s="460"/>
      <c r="AK14" s="460"/>
      <c r="AL14" s="460"/>
      <c r="AM14" s="460"/>
      <c r="AN14" s="460"/>
      <c r="AO14" s="460"/>
      <c r="AP14" s="460"/>
      <c r="AQ14" s="460"/>
      <c r="AR14" s="460"/>
      <c r="AS14" s="460"/>
      <c r="AT14" s="460"/>
      <c r="AU14" s="460"/>
      <c r="AV14" s="461"/>
      <c r="AW14" s="42"/>
    </row>
    <row r="15" spans="1:49" x14ac:dyDescent="0.2">
      <c r="A15" s="42"/>
      <c r="B15" s="441"/>
      <c r="C15" s="442"/>
      <c r="D15" s="75"/>
      <c r="E15" s="75"/>
      <c r="F15" s="75"/>
      <c r="G15" s="459"/>
      <c r="H15" s="460"/>
      <c r="I15" s="460"/>
      <c r="J15" s="460"/>
      <c r="K15" s="460"/>
      <c r="L15" s="460"/>
      <c r="M15" s="460"/>
      <c r="N15" s="460"/>
      <c r="O15" s="460"/>
      <c r="P15" s="460"/>
      <c r="Q15" s="460"/>
      <c r="R15" s="460"/>
      <c r="S15" s="460"/>
      <c r="T15" s="460"/>
      <c r="U15" s="460"/>
      <c r="V15" s="460"/>
      <c r="W15" s="460"/>
      <c r="X15" s="461"/>
      <c r="Y15" s="459"/>
      <c r="Z15" s="460"/>
      <c r="AA15" s="460"/>
      <c r="AB15" s="460"/>
      <c r="AC15" s="460"/>
      <c r="AD15" s="460"/>
      <c r="AE15" s="460"/>
      <c r="AF15" s="460"/>
      <c r="AG15" s="460"/>
      <c r="AH15" s="460"/>
      <c r="AI15" s="460"/>
      <c r="AJ15" s="460"/>
      <c r="AK15" s="460"/>
      <c r="AL15" s="460"/>
      <c r="AM15" s="460"/>
      <c r="AN15" s="460"/>
      <c r="AO15" s="460"/>
      <c r="AP15" s="460"/>
      <c r="AQ15" s="460"/>
      <c r="AR15" s="460"/>
      <c r="AS15" s="460"/>
      <c r="AT15" s="460"/>
      <c r="AU15" s="460"/>
      <c r="AV15" s="461"/>
      <c r="AW15" s="42"/>
    </row>
    <row r="16" spans="1:49" x14ac:dyDescent="0.2">
      <c r="A16" s="42"/>
      <c r="B16" s="441"/>
      <c r="C16" s="442"/>
      <c r="D16" s="75"/>
      <c r="E16" s="75"/>
      <c r="F16" s="75"/>
      <c r="G16" s="459"/>
      <c r="H16" s="460"/>
      <c r="I16" s="460"/>
      <c r="J16" s="460"/>
      <c r="K16" s="460"/>
      <c r="L16" s="460"/>
      <c r="M16" s="460"/>
      <c r="N16" s="460"/>
      <c r="O16" s="460"/>
      <c r="P16" s="460"/>
      <c r="Q16" s="460"/>
      <c r="R16" s="460"/>
      <c r="S16" s="460"/>
      <c r="T16" s="460"/>
      <c r="U16" s="460"/>
      <c r="V16" s="460"/>
      <c r="W16" s="460"/>
      <c r="X16" s="461"/>
      <c r="Y16" s="459"/>
      <c r="Z16" s="460"/>
      <c r="AA16" s="460"/>
      <c r="AB16" s="460"/>
      <c r="AC16" s="460"/>
      <c r="AD16" s="460"/>
      <c r="AE16" s="460"/>
      <c r="AF16" s="460"/>
      <c r="AG16" s="460"/>
      <c r="AH16" s="460"/>
      <c r="AI16" s="460"/>
      <c r="AJ16" s="460"/>
      <c r="AK16" s="460"/>
      <c r="AL16" s="460"/>
      <c r="AM16" s="460"/>
      <c r="AN16" s="460"/>
      <c r="AO16" s="460"/>
      <c r="AP16" s="460"/>
      <c r="AQ16" s="460"/>
      <c r="AR16" s="460"/>
      <c r="AS16" s="460"/>
      <c r="AT16" s="460"/>
      <c r="AU16" s="460"/>
      <c r="AV16" s="461"/>
      <c r="AW16" s="42"/>
    </row>
    <row r="17" spans="1:49" x14ac:dyDescent="0.2">
      <c r="A17" s="42"/>
      <c r="B17" s="441"/>
      <c r="C17" s="442"/>
      <c r="D17" s="75"/>
      <c r="E17" s="75"/>
      <c r="F17" s="75"/>
      <c r="G17" s="459"/>
      <c r="H17" s="460"/>
      <c r="I17" s="460"/>
      <c r="J17" s="460"/>
      <c r="K17" s="460"/>
      <c r="L17" s="460"/>
      <c r="M17" s="460"/>
      <c r="N17" s="460"/>
      <c r="O17" s="460"/>
      <c r="P17" s="460"/>
      <c r="Q17" s="460"/>
      <c r="R17" s="460"/>
      <c r="S17" s="460"/>
      <c r="T17" s="460"/>
      <c r="U17" s="460"/>
      <c r="V17" s="460"/>
      <c r="W17" s="460"/>
      <c r="X17" s="461"/>
      <c r="Y17" s="459"/>
      <c r="Z17" s="460"/>
      <c r="AA17" s="460"/>
      <c r="AB17" s="460"/>
      <c r="AC17" s="460"/>
      <c r="AD17" s="460"/>
      <c r="AE17" s="460"/>
      <c r="AF17" s="460"/>
      <c r="AG17" s="460"/>
      <c r="AH17" s="460"/>
      <c r="AI17" s="460"/>
      <c r="AJ17" s="460"/>
      <c r="AK17" s="460"/>
      <c r="AL17" s="460"/>
      <c r="AM17" s="460"/>
      <c r="AN17" s="460"/>
      <c r="AO17" s="460"/>
      <c r="AP17" s="460"/>
      <c r="AQ17" s="460"/>
      <c r="AR17" s="460"/>
      <c r="AS17" s="460"/>
      <c r="AT17" s="460"/>
      <c r="AU17" s="460"/>
      <c r="AV17" s="461"/>
      <c r="AW17" s="42"/>
    </row>
    <row r="18" spans="1:49" x14ac:dyDescent="0.2">
      <c r="A18" s="42"/>
      <c r="B18" s="441"/>
      <c r="C18" s="442"/>
      <c r="D18" s="75"/>
      <c r="E18" s="75"/>
      <c r="F18" s="75"/>
      <c r="G18" s="459"/>
      <c r="H18" s="460"/>
      <c r="I18" s="460"/>
      <c r="J18" s="460"/>
      <c r="K18" s="460"/>
      <c r="L18" s="460"/>
      <c r="M18" s="460"/>
      <c r="N18" s="460"/>
      <c r="O18" s="460"/>
      <c r="P18" s="460"/>
      <c r="Q18" s="460"/>
      <c r="R18" s="460"/>
      <c r="S18" s="460"/>
      <c r="T18" s="460"/>
      <c r="U18" s="460"/>
      <c r="V18" s="460"/>
      <c r="W18" s="460"/>
      <c r="X18" s="461"/>
      <c r="Y18" s="459"/>
      <c r="Z18" s="460"/>
      <c r="AA18" s="460"/>
      <c r="AB18" s="460"/>
      <c r="AC18" s="460"/>
      <c r="AD18" s="460"/>
      <c r="AE18" s="460"/>
      <c r="AF18" s="460"/>
      <c r="AG18" s="460"/>
      <c r="AH18" s="460"/>
      <c r="AI18" s="460"/>
      <c r="AJ18" s="460"/>
      <c r="AK18" s="460"/>
      <c r="AL18" s="460"/>
      <c r="AM18" s="460"/>
      <c r="AN18" s="460"/>
      <c r="AO18" s="460"/>
      <c r="AP18" s="460"/>
      <c r="AQ18" s="460"/>
      <c r="AR18" s="460"/>
      <c r="AS18" s="460"/>
      <c r="AT18" s="460"/>
      <c r="AU18" s="460"/>
      <c r="AV18" s="461"/>
      <c r="AW18" s="42"/>
    </row>
    <row r="19" spans="1:49" x14ac:dyDescent="0.2">
      <c r="A19" s="42"/>
      <c r="B19" s="443"/>
      <c r="C19" s="444"/>
      <c r="D19" s="76"/>
      <c r="E19" s="76"/>
      <c r="F19" s="76"/>
      <c r="G19" s="462"/>
      <c r="H19" s="463"/>
      <c r="I19" s="463"/>
      <c r="J19" s="463"/>
      <c r="K19" s="463"/>
      <c r="L19" s="463"/>
      <c r="M19" s="463"/>
      <c r="N19" s="463"/>
      <c r="O19" s="463"/>
      <c r="P19" s="463"/>
      <c r="Q19" s="463"/>
      <c r="R19" s="463"/>
      <c r="S19" s="463"/>
      <c r="T19" s="463"/>
      <c r="U19" s="463"/>
      <c r="V19" s="463"/>
      <c r="W19" s="463"/>
      <c r="X19" s="464"/>
      <c r="Y19" s="462"/>
      <c r="Z19" s="463"/>
      <c r="AA19" s="463"/>
      <c r="AB19" s="463"/>
      <c r="AC19" s="463"/>
      <c r="AD19" s="463"/>
      <c r="AE19" s="463"/>
      <c r="AF19" s="463"/>
      <c r="AG19" s="463"/>
      <c r="AH19" s="463"/>
      <c r="AI19" s="463"/>
      <c r="AJ19" s="463"/>
      <c r="AK19" s="463"/>
      <c r="AL19" s="463"/>
      <c r="AM19" s="463"/>
      <c r="AN19" s="463"/>
      <c r="AO19" s="463"/>
      <c r="AP19" s="463"/>
      <c r="AQ19" s="463"/>
      <c r="AR19" s="463"/>
      <c r="AS19" s="463"/>
      <c r="AT19" s="463"/>
      <c r="AU19" s="463"/>
      <c r="AV19" s="464"/>
      <c r="AW19" s="42"/>
    </row>
    <row r="20" spans="1:49" x14ac:dyDescent="0.2">
      <c r="A20" s="42"/>
      <c r="B20" s="480" t="s">
        <v>132</v>
      </c>
      <c r="C20" s="481"/>
      <c r="D20" s="481"/>
      <c r="E20" s="481"/>
      <c r="F20" s="481"/>
      <c r="G20" s="481"/>
      <c r="H20" s="481"/>
      <c r="I20" s="481"/>
      <c r="J20" s="481"/>
      <c r="K20" s="481"/>
      <c r="L20" s="481"/>
      <c r="M20" s="481"/>
      <c r="N20" s="481"/>
      <c r="O20" s="481"/>
      <c r="P20" s="481"/>
      <c r="Q20" s="481"/>
      <c r="R20" s="481"/>
      <c r="S20" s="481"/>
      <c r="T20" s="481"/>
      <c r="U20" s="481"/>
      <c r="V20" s="481"/>
      <c r="W20" s="481"/>
      <c r="X20" s="481"/>
      <c r="Y20" s="481"/>
      <c r="Z20" s="481"/>
      <c r="AA20" s="481"/>
      <c r="AB20" s="481"/>
      <c r="AC20" s="481"/>
      <c r="AD20" s="481"/>
      <c r="AE20" s="481"/>
      <c r="AF20" s="481"/>
      <c r="AG20" s="481"/>
      <c r="AH20" s="481"/>
      <c r="AI20" s="481"/>
      <c r="AJ20" s="481"/>
      <c r="AK20" s="481"/>
      <c r="AL20" s="481"/>
      <c r="AM20" s="481"/>
      <c r="AN20" s="481"/>
      <c r="AO20" s="481"/>
      <c r="AP20" s="481"/>
      <c r="AQ20" s="481"/>
      <c r="AR20" s="481"/>
      <c r="AS20" s="481"/>
      <c r="AT20" s="481"/>
      <c r="AU20" s="481"/>
      <c r="AV20" s="482"/>
      <c r="AW20" s="42"/>
    </row>
    <row r="21" spans="1:49" x14ac:dyDescent="0.2">
      <c r="A21" s="42"/>
      <c r="B21" s="483"/>
      <c r="C21" s="484"/>
      <c r="D21" s="484"/>
      <c r="E21" s="484"/>
      <c r="F21" s="484"/>
      <c r="G21" s="484"/>
      <c r="H21" s="484"/>
      <c r="I21" s="484"/>
      <c r="J21" s="484"/>
      <c r="K21" s="484"/>
      <c r="L21" s="484"/>
      <c r="M21" s="484"/>
      <c r="N21" s="484"/>
      <c r="O21" s="484"/>
      <c r="P21" s="484"/>
      <c r="Q21" s="484"/>
      <c r="R21" s="484"/>
      <c r="S21" s="484"/>
      <c r="T21" s="484"/>
      <c r="U21" s="484"/>
      <c r="V21" s="484"/>
      <c r="W21" s="484"/>
      <c r="X21" s="484"/>
      <c r="Y21" s="484"/>
      <c r="Z21" s="484"/>
      <c r="AA21" s="484"/>
      <c r="AB21" s="484"/>
      <c r="AC21" s="484"/>
      <c r="AD21" s="484"/>
      <c r="AE21" s="484"/>
      <c r="AF21" s="484"/>
      <c r="AG21" s="484"/>
      <c r="AH21" s="484"/>
      <c r="AI21" s="484"/>
      <c r="AJ21" s="484"/>
      <c r="AK21" s="484"/>
      <c r="AL21" s="484"/>
      <c r="AM21" s="484"/>
      <c r="AN21" s="484"/>
      <c r="AO21" s="484"/>
      <c r="AP21" s="484"/>
      <c r="AQ21" s="484"/>
      <c r="AR21" s="484"/>
      <c r="AS21" s="484"/>
      <c r="AT21" s="484"/>
      <c r="AU21" s="484"/>
      <c r="AV21" s="485"/>
      <c r="AW21" s="42"/>
    </row>
    <row r="22" spans="1:49" x14ac:dyDescent="0.2">
      <c r="A22" s="42"/>
      <c r="B22" s="439">
        <v>2</v>
      </c>
      <c r="C22" s="440"/>
      <c r="D22" s="74"/>
      <c r="E22" s="74"/>
      <c r="F22" s="74"/>
      <c r="G22" s="251" t="s">
        <v>71</v>
      </c>
      <c r="H22" s="457"/>
      <c r="I22" s="457"/>
      <c r="J22" s="457"/>
      <c r="K22" s="457"/>
      <c r="L22" s="457"/>
      <c r="M22" s="457"/>
      <c r="N22" s="457"/>
      <c r="O22" s="457"/>
      <c r="P22" s="457"/>
      <c r="Q22" s="457"/>
      <c r="R22" s="457"/>
      <c r="S22" s="457"/>
      <c r="T22" s="457"/>
      <c r="U22" s="457"/>
      <c r="V22" s="457"/>
      <c r="W22" s="457"/>
      <c r="X22" s="458"/>
      <c r="Y22" s="251" t="s">
        <v>70</v>
      </c>
      <c r="Z22" s="457"/>
      <c r="AA22" s="457"/>
      <c r="AB22" s="457"/>
      <c r="AC22" s="457"/>
      <c r="AD22" s="457"/>
      <c r="AE22" s="457"/>
      <c r="AF22" s="457"/>
      <c r="AG22" s="457"/>
      <c r="AH22" s="457"/>
      <c r="AI22" s="457"/>
      <c r="AJ22" s="457"/>
      <c r="AK22" s="457"/>
      <c r="AL22" s="457"/>
      <c r="AM22" s="457"/>
      <c r="AN22" s="457"/>
      <c r="AO22" s="457"/>
      <c r="AP22" s="457"/>
      <c r="AQ22" s="457"/>
      <c r="AR22" s="457"/>
      <c r="AS22" s="457"/>
      <c r="AT22" s="457"/>
      <c r="AU22" s="457"/>
      <c r="AV22" s="458"/>
      <c r="AW22" s="42"/>
    </row>
    <row r="23" spans="1:49" x14ac:dyDescent="0.2">
      <c r="A23" s="42"/>
      <c r="B23" s="441"/>
      <c r="C23" s="442"/>
      <c r="D23" s="75"/>
      <c r="E23" s="75"/>
      <c r="F23" s="75"/>
      <c r="G23" s="459"/>
      <c r="H23" s="460"/>
      <c r="I23" s="460"/>
      <c r="J23" s="460"/>
      <c r="K23" s="460"/>
      <c r="L23" s="460"/>
      <c r="M23" s="460"/>
      <c r="N23" s="460"/>
      <c r="O23" s="460"/>
      <c r="P23" s="460"/>
      <c r="Q23" s="460"/>
      <c r="R23" s="460"/>
      <c r="S23" s="460"/>
      <c r="T23" s="460"/>
      <c r="U23" s="460"/>
      <c r="V23" s="460"/>
      <c r="W23" s="460"/>
      <c r="X23" s="461"/>
      <c r="Y23" s="459"/>
      <c r="Z23" s="460"/>
      <c r="AA23" s="460"/>
      <c r="AB23" s="460"/>
      <c r="AC23" s="460"/>
      <c r="AD23" s="460"/>
      <c r="AE23" s="460"/>
      <c r="AF23" s="460"/>
      <c r="AG23" s="460"/>
      <c r="AH23" s="460"/>
      <c r="AI23" s="460"/>
      <c r="AJ23" s="460"/>
      <c r="AK23" s="460"/>
      <c r="AL23" s="460"/>
      <c r="AM23" s="460"/>
      <c r="AN23" s="460"/>
      <c r="AO23" s="460"/>
      <c r="AP23" s="460"/>
      <c r="AQ23" s="460"/>
      <c r="AR23" s="460"/>
      <c r="AS23" s="460"/>
      <c r="AT23" s="460"/>
      <c r="AU23" s="460"/>
      <c r="AV23" s="461"/>
      <c r="AW23" s="42"/>
    </row>
    <row r="24" spans="1:49" x14ac:dyDescent="0.2">
      <c r="A24" s="42"/>
      <c r="B24" s="441"/>
      <c r="C24" s="442"/>
      <c r="D24" s="75"/>
      <c r="E24" s="75"/>
      <c r="F24" s="75"/>
      <c r="G24" s="459"/>
      <c r="H24" s="460"/>
      <c r="I24" s="460"/>
      <c r="J24" s="460"/>
      <c r="K24" s="460"/>
      <c r="L24" s="460"/>
      <c r="M24" s="460"/>
      <c r="N24" s="460"/>
      <c r="O24" s="460"/>
      <c r="P24" s="460"/>
      <c r="Q24" s="460"/>
      <c r="R24" s="460"/>
      <c r="S24" s="460"/>
      <c r="T24" s="460"/>
      <c r="U24" s="460"/>
      <c r="V24" s="460"/>
      <c r="W24" s="460"/>
      <c r="X24" s="461"/>
      <c r="Y24" s="459"/>
      <c r="Z24" s="460"/>
      <c r="AA24" s="460"/>
      <c r="AB24" s="460"/>
      <c r="AC24" s="460"/>
      <c r="AD24" s="460"/>
      <c r="AE24" s="460"/>
      <c r="AF24" s="460"/>
      <c r="AG24" s="460"/>
      <c r="AH24" s="460"/>
      <c r="AI24" s="460"/>
      <c r="AJ24" s="460"/>
      <c r="AK24" s="460"/>
      <c r="AL24" s="460"/>
      <c r="AM24" s="460"/>
      <c r="AN24" s="460"/>
      <c r="AO24" s="460"/>
      <c r="AP24" s="460"/>
      <c r="AQ24" s="460"/>
      <c r="AR24" s="460"/>
      <c r="AS24" s="460"/>
      <c r="AT24" s="460"/>
      <c r="AU24" s="460"/>
      <c r="AV24" s="461"/>
      <c r="AW24" s="42"/>
    </row>
    <row r="25" spans="1:49" x14ac:dyDescent="0.2">
      <c r="A25" s="42"/>
      <c r="B25" s="441"/>
      <c r="C25" s="442"/>
      <c r="D25" s="75"/>
      <c r="E25" s="75"/>
      <c r="F25" s="75"/>
      <c r="G25" s="459"/>
      <c r="H25" s="460"/>
      <c r="I25" s="460"/>
      <c r="J25" s="460"/>
      <c r="K25" s="460"/>
      <c r="L25" s="460"/>
      <c r="M25" s="460"/>
      <c r="N25" s="460"/>
      <c r="O25" s="460"/>
      <c r="P25" s="460"/>
      <c r="Q25" s="460"/>
      <c r="R25" s="460"/>
      <c r="S25" s="460"/>
      <c r="T25" s="460"/>
      <c r="U25" s="460"/>
      <c r="V25" s="460"/>
      <c r="W25" s="460"/>
      <c r="X25" s="461"/>
      <c r="Y25" s="459"/>
      <c r="Z25" s="460"/>
      <c r="AA25" s="460"/>
      <c r="AB25" s="460"/>
      <c r="AC25" s="460"/>
      <c r="AD25" s="460"/>
      <c r="AE25" s="460"/>
      <c r="AF25" s="460"/>
      <c r="AG25" s="460"/>
      <c r="AH25" s="460"/>
      <c r="AI25" s="460"/>
      <c r="AJ25" s="460"/>
      <c r="AK25" s="460"/>
      <c r="AL25" s="460"/>
      <c r="AM25" s="460"/>
      <c r="AN25" s="460"/>
      <c r="AO25" s="460"/>
      <c r="AP25" s="460"/>
      <c r="AQ25" s="460"/>
      <c r="AR25" s="460"/>
      <c r="AS25" s="460"/>
      <c r="AT25" s="460"/>
      <c r="AU25" s="460"/>
      <c r="AV25" s="461"/>
      <c r="AW25" s="42"/>
    </row>
    <row r="26" spans="1:49" x14ac:dyDescent="0.2">
      <c r="A26" s="42"/>
      <c r="B26" s="441"/>
      <c r="C26" s="442"/>
      <c r="D26" s="75"/>
      <c r="E26" s="75"/>
      <c r="F26" s="75"/>
      <c r="G26" s="459"/>
      <c r="H26" s="460"/>
      <c r="I26" s="460"/>
      <c r="J26" s="460"/>
      <c r="K26" s="460"/>
      <c r="L26" s="460"/>
      <c r="M26" s="460"/>
      <c r="N26" s="460"/>
      <c r="O26" s="460"/>
      <c r="P26" s="460"/>
      <c r="Q26" s="460"/>
      <c r="R26" s="460"/>
      <c r="S26" s="460"/>
      <c r="T26" s="460"/>
      <c r="U26" s="460"/>
      <c r="V26" s="460"/>
      <c r="W26" s="460"/>
      <c r="X26" s="461"/>
      <c r="Y26" s="459"/>
      <c r="Z26" s="460"/>
      <c r="AA26" s="460"/>
      <c r="AB26" s="460"/>
      <c r="AC26" s="460"/>
      <c r="AD26" s="460"/>
      <c r="AE26" s="460"/>
      <c r="AF26" s="460"/>
      <c r="AG26" s="460"/>
      <c r="AH26" s="460"/>
      <c r="AI26" s="460"/>
      <c r="AJ26" s="460"/>
      <c r="AK26" s="460"/>
      <c r="AL26" s="460"/>
      <c r="AM26" s="460"/>
      <c r="AN26" s="460"/>
      <c r="AO26" s="460"/>
      <c r="AP26" s="460"/>
      <c r="AQ26" s="460"/>
      <c r="AR26" s="460"/>
      <c r="AS26" s="460"/>
      <c r="AT26" s="460"/>
      <c r="AU26" s="460"/>
      <c r="AV26" s="461"/>
      <c r="AW26" s="42"/>
    </row>
    <row r="27" spans="1:49" x14ac:dyDescent="0.2">
      <c r="A27" s="42"/>
      <c r="B27" s="441"/>
      <c r="C27" s="442"/>
      <c r="D27" s="75"/>
      <c r="E27" s="75"/>
      <c r="F27" s="75"/>
      <c r="G27" s="459"/>
      <c r="H27" s="460"/>
      <c r="I27" s="460"/>
      <c r="J27" s="460"/>
      <c r="K27" s="460"/>
      <c r="L27" s="460"/>
      <c r="M27" s="460"/>
      <c r="N27" s="460"/>
      <c r="O27" s="460"/>
      <c r="P27" s="460"/>
      <c r="Q27" s="460"/>
      <c r="R27" s="460"/>
      <c r="S27" s="460"/>
      <c r="T27" s="460"/>
      <c r="U27" s="460"/>
      <c r="V27" s="460"/>
      <c r="W27" s="460"/>
      <c r="X27" s="461"/>
      <c r="Y27" s="459"/>
      <c r="Z27" s="460"/>
      <c r="AA27" s="460"/>
      <c r="AB27" s="460"/>
      <c r="AC27" s="460"/>
      <c r="AD27" s="460"/>
      <c r="AE27" s="460"/>
      <c r="AF27" s="460"/>
      <c r="AG27" s="460"/>
      <c r="AH27" s="460"/>
      <c r="AI27" s="460"/>
      <c r="AJ27" s="460"/>
      <c r="AK27" s="460"/>
      <c r="AL27" s="460"/>
      <c r="AM27" s="460"/>
      <c r="AN27" s="460"/>
      <c r="AO27" s="460"/>
      <c r="AP27" s="460"/>
      <c r="AQ27" s="460"/>
      <c r="AR27" s="460"/>
      <c r="AS27" s="460"/>
      <c r="AT27" s="460"/>
      <c r="AU27" s="460"/>
      <c r="AV27" s="461"/>
      <c r="AW27" s="42"/>
    </row>
    <row r="28" spans="1:49" x14ac:dyDescent="0.2">
      <c r="A28" s="42"/>
      <c r="B28" s="443"/>
      <c r="C28" s="444"/>
      <c r="D28" s="76"/>
      <c r="E28" s="76"/>
      <c r="F28" s="76"/>
      <c r="G28" s="462"/>
      <c r="H28" s="463"/>
      <c r="I28" s="463"/>
      <c r="J28" s="463"/>
      <c r="K28" s="463"/>
      <c r="L28" s="463"/>
      <c r="M28" s="463"/>
      <c r="N28" s="463"/>
      <c r="O28" s="463"/>
      <c r="P28" s="463"/>
      <c r="Q28" s="463"/>
      <c r="R28" s="463"/>
      <c r="S28" s="463"/>
      <c r="T28" s="463"/>
      <c r="U28" s="463"/>
      <c r="V28" s="463"/>
      <c r="W28" s="463"/>
      <c r="X28" s="464"/>
      <c r="Y28" s="462"/>
      <c r="Z28" s="463"/>
      <c r="AA28" s="463"/>
      <c r="AB28" s="463"/>
      <c r="AC28" s="463"/>
      <c r="AD28" s="463"/>
      <c r="AE28" s="463"/>
      <c r="AF28" s="463"/>
      <c r="AG28" s="463"/>
      <c r="AH28" s="463"/>
      <c r="AI28" s="463"/>
      <c r="AJ28" s="463"/>
      <c r="AK28" s="463"/>
      <c r="AL28" s="463"/>
      <c r="AM28" s="463"/>
      <c r="AN28" s="463"/>
      <c r="AO28" s="463"/>
      <c r="AP28" s="463"/>
      <c r="AQ28" s="463"/>
      <c r="AR28" s="463"/>
      <c r="AS28" s="463"/>
      <c r="AT28" s="463"/>
      <c r="AU28" s="463"/>
      <c r="AV28" s="464"/>
      <c r="AW28" s="42"/>
    </row>
    <row r="29" spans="1:49" x14ac:dyDescent="0.2">
      <c r="A29" s="42"/>
      <c r="B29" s="439">
        <v>3</v>
      </c>
      <c r="C29" s="440"/>
      <c r="D29" s="74"/>
      <c r="E29" s="74"/>
      <c r="F29" s="74"/>
      <c r="G29" s="251" t="s">
        <v>214</v>
      </c>
      <c r="H29" s="457"/>
      <c r="I29" s="457"/>
      <c r="J29" s="457"/>
      <c r="K29" s="457"/>
      <c r="L29" s="457"/>
      <c r="M29" s="457"/>
      <c r="N29" s="457"/>
      <c r="O29" s="457"/>
      <c r="P29" s="457"/>
      <c r="Q29" s="457"/>
      <c r="R29" s="457"/>
      <c r="S29" s="457"/>
      <c r="T29" s="457"/>
      <c r="U29" s="457"/>
      <c r="V29" s="457"/>
      <c r="W29" s="457"/>
      <c r="X29" s="458"/>
      <c r="Y29" s="471" t="s">
        <v>133</v>
      </c>
      <c r="Z29" s="472"/>
      <c r="AA29" s="472"/>
      <c r="AB29" s="472"/>
      <c r="AC29" s="472"/>
      <c r="AD29" s="472"/>
      <c r="AE29" s="472"/>
      <c r="AF29" s="472"/>
      <c r="AG29" s="472"/>
      <c r="AH29" s="472"/>
      <c r="AI29" s="472"/>
      <c r="AJ29" s="472"/>
      <c r="AK29" s="472"/>
      <c r="AL29" s="472"/>
      <c r="AM29" s="472"/>
      <c r="AN29" s="472"/>
      <c r="AO29" s="472"/>
      <c r="AP29" s="472"/>
      <c r="AQ29" s="472"/>
      <c r="AR29" s="472"/>
      <c r="AS29" s="472"/>
      <c r="AT29" s="472"/>
      <c r="AU29" s="472"/>
      <c r="AV29" s="473"/>
      <c r="AW29" s="42"/>
    </row>
    <row r="30" spans="1:49" x14ac:dyDescent="0.2">
      <c r="A30" s="42"/>
      <c r="B30" s="441"/>
      <c r="C30" s="442"/>
      <c r="D30" s="75"/>
      <c r="E30" s="75"/>
      <c r="F30" s="75"/>
      <c r="G30" s="459"/>
      <c r="H30" s="460"/>
      <c r="I30" s="460"/>
      <c r="J30" s="460"/>
      <c r="K30" s="460"/>
      <c r="L30" s="460"/>
      <c r="M30" s="460"/>
      <c r="N30" s="460"/>
      <c r="O30" s="460"/>
      <c r="P30" s="460"/>
      <c r="Q30" s="460"/>
      <c r="R30" s="460"/>
      <c r="S30" s="460"/>
      <c r="T30" s="460"/>
      <c r="U30" s="460"/>
      <c r="V30" s="460"/>
      <c r="W30" s="460"/>
      <c r="X30" s="461"/>
      <c r="Y30" s="474"/>
      <c r="Z30" s="475"/>
      <c r="AA30" s="475"/>
      <c r="AB30" s="475"/>
      <c r="AC30" s="475"/>
      <c r="AD30" s="475"/>
      <c r="AE30" s="475"/>
      <c r="AF30" s="475"/>
      <c r="AG30" s="475"/>
      <c r="AH30" s="475"/>
      <c r="AI30" s="475"/>
      <c r="AJ30" s="475"/>
      <c r="AK30" s="475"/>
      <c r="AL30" s="475"/>
      <c r="AM30" s="475"/>
      <c r="AN30" s="475"/>
      <c r="AO30" s="475"/>
      <c r="AP30" s="475"/>
      <c r="AQ30" s="475"/>
      <c r="AR30" s="475"/>
      <c r="AS30" s="475"/>
      <c r="AT30" s="475"/>
      <c r="AU30" s="475"/>
      <c r="AV30" s="476"/>
      <c r="AW30" s="42"/>
    </row>
    <row r="31" spans="1:49" x14ac:dyDescent="0.2">
      <c r="A31" s="42"/>
      <c r="B31" s="441"/>
      <c r="C31" s="442"/>
      <c r="D31" s="75"/>
      <c r="E31" s="75"/>
      <c r="F31" s="75"/>
      <c r="G31" s="459"/>
      <c r="H31" s="460"/>
      <c r="I31" s="460"/>
      <c r="J31" s="460"/>
      <c r="K31" s="460"/>
      <c r="L31" s="460"/>
      <c r="M31" s="460"/>
      <c r="N31" s="460"/>
      <c r="O31" s="460"/>
      <c r="P31" s="460"/>
      <c r="Q31" s="460"/>
      <c r="R31" s="460"/>
      <c r="S31" s="460"/>
      <c r="T31" s="460"/>
      <c r="U31" s="460"/>
      <c r="V31" s="460"/>
      <c r="W31" s="460"/>
      <c r="X31" s="461"/>
      <c r="Y31" s="474"/>
      <c r="Z31" s="475"/>
      <c r="AA31" s="475"/>
      <c r="AB31" s="475"/>
      <c r="AC31" s="475"/>
      <c r="AD31" s="475"/>
      <c r="AE31" s="475"/>
      <c r="AF31" s="475"/>
      <c r="AG31" s="475"/>
      <c r="AH31" s="475"/>
      <c r="AI31" s="475"/>
      <c r="AJ31" s="475"/>
      <c r="AK31" s="475"/>
      <c r="AL31" s="475"/>
      <c r="AM31" s="475"/>
      <c r="AN31" s="475"/>
      <c r="AO31" s="475"/>
      <c r="AP31" s="475"/>
      <c r="AQ31" s="475"/>
      <c r="AR31" s="475"/>
      <c r="AS31" s="475"/>
      <c r="AT31" s="475"/>
      <c r="AU31" s="475"/>
      <c r="AV31" s="476"/>
      <c r="AW31" s="42"/>
    </row>
    <row r="32" spans="1:49" x14ac:dyDescent="0.2">
      <c r="A32" s="42"/>
      <c r="B32" s="441"/>
      <c r="C32" s="442"/>
      <c r="D32" s="75"/>
      <c r="E32" s="75"/>
      <c r="F32" s="75"/>
      <c r="G32" s="459"/>
      <c r="H32" s="460"/>
      <c r="I32" s="460"/>
      <c r="J32" s="460"/>
      <c r="K32" s="460"/>
      <c r="L32" s="460"/>
      <c r="M32" s="460"/>
      <c r="N32" s="460"/>
      <c r="O32" s="460"/>
      <c r="P32" s="460"/>
      <c r="Q32" s="460"/>
      <c r="R32" s="460"/>
      <c r="S32" s="460"/>
      <c r="T32" s="460"/>
      <c r="U32" s="460"/>
      <c r="V32" s="460"/>
      <c r="W32" s="460"/>
      <c r="X32" s="461"/>
      <c r="Y32" s="474"/>
      <c r="Z32" s="475"/>
      <c r="AA32" s="475"/>
      <c r="AB32" s="475"/>
      <c r="AC32" s="475"/>
      <c r="AD32" s="475"/>
      <c r="AE32" s="475"/>
      <c r="AF32" s="475"/>
      <c r="AG32" s="475"/>
      <c r="AH32" s="475"/>
      <c r="AI32" s="475"/>
      <c r="AJ32" s="475"/>
      <c r="AK32" s="475"/>
      <c r="AL32" s="475"/>
      <c r="AM32" s="475"/>
      <c r="AN32" s="475"/>
      <c r="AO32" s="475"/>
      <c r="AP32" s="475"/>
      <c r="AQ32" s="475"/>
      <c r="AR32" s="475"/>
      <c r="AS32" s="475"/>
      <c r="AT32" s="475"/>
      <c r="AU32" s="475"/>
      <c r="AV32" s="476"/>
      <c r="AW32" s="42"/>
    </row>
    <row r="33" spans="1:49" x14ac:dyDescent="0.2">
      <c r="A33" s="42"/>
      <c r="B33" s="441"/>
      <c r="C33" s="442"/>
      <c r="D33" s="75"/>
      <c r="E33" s="75"/>
      <c r="F33" s="75"/>
      <c r="G33" s="459"/>
      <c r="H33" s="460"/>
      <c r="I33" s="460"/>
      <c r="J33" s="460"/>
      <c r="K33" s="460"/>
      <c r="L33" s="460"/>
      <c r="M33" s="460"/>
      <c r="N33" s="460"/>
      <c r="O33" s="460"/>
      <c r="P33" s="460"/>
      <c r="Q33" s="460"/>
      <c r="R33" s="460"/>
      <c r="S33" s="460"/>
      <c r="T33" s="460"/>
      <c r="U33" s="460"/>
      <c r="V33" s="460"/>
      <c r="W33" s="460"/>
      <c r="X33" s="461"/>
      <c r="Y33" s="474"/>
      <c r="Z33" s="475"/>
      <c r="AA33" s="475"/>
      <c r="AB33" s="475"/>
      <c r="AC33" s="475"/>
      <c r="AD33" s="475"/>
      <c r="AE33" s="475"/>
      <c r="AF33" s="475"/>
      <c r="AG33" s="475"/>
      <c r="AH33" s="475"/>
      <c r="AI33" s="475"/>
      <c r="AJ33" s="475"/>
      <c r="AK33" s="475"/>
      <c r="AL33" s="475"/>
      <c r="AM33" s="475"/>
      <c r="AN33" s="475"/>
      <c r="AO33" s="475"/>
      <c r="AP33" s="475"/>
      <c r="AQ33" s="475"/>
      <c r="AR33" s="475"/>
      <c r="AS33" s="475"/>
      <c r="AT33" s="475"/>
      <c r="AU33" s="475"/>
      <c r="AV33" s="476"/>
      <c r="AW33" s="42"/>
    </row>
    <row r="34" spans="1:49" x14ac:dyDescent="0.2">
      <c r="A34" s="42"/>
      <c r="B34" s="441"/>
      <c r="C34" s="442"/>
      <c r="D34" s="75"/>
      <c r="E34" s="75"/>
      <c r="F34" s="75"/>
      <c r="G34" s="459"/>
      <c r="H34" s="460"/>
      <c r="I34" s="460"/>
      <c r="J34" s="460"/>
      <c r="K34" s="460"/>
      <c r="L34" s="460"/>
      <c r="M34" s="460"/>
      <c r="N34" s="460"/>
      <c r="O34" s="460"/>
      <c r="P34" s="460"/>
      <c r="Q34" s="460"/>
      <c r="R34" s="460"/>
      <c r="S34" s="460"/>
      <c r="T34" s="460"/>
      <c r="U34" s="460"/>
      <c r="V34" s="460"/>
      <c r="W34" s="460"/>
      <c r="X34" s="461"/>
      <c r="Y34" s="474"/>
      <c r="Z34" s="475"/>
      <c r="AA34" s="475"/>
      <c r="AB34" s="475"/>
      <c r="AC34" s="475"/>
      <c r="AD34" s="475"/>
      <c r="AE34" s="475"/>
      <c r="AF34" s="475"/>
      <c r="AG34" s="475"/>
      <c r="AH34" s="475"/>
      <c r="AI34" s="475"/>
      <c r="AJ34" s="475"/>
      <c r="AK34" s="475"/>
      <c r="AL34" s="475"/>
      <c r="AM34" s="475"/>
      <c r="AN34" s="475"/>
      <c r="AO34" s="475"/>
      <c r="AP34" s="475"/>
      <c r="AQ34" s="475"/>
      <c r="AR34" s="475"/>
      <c r="AS34" s="475"/>
      <c r="AT34" s="475"/>
      <c r="AU34" s="475"/>
      <c r="AV34" s="476"/>
      <c r="AW34" s="42"/>
    </row>
    <row r="35" spans="1:49" x14ac:dyDescent="0.2">
      <c r="A35" s="42"/>
      <c r="B35" s="443"/>
      <c r="C35" s="444"/>
      <c r="D35" s="76"/>
      <c r="E35" s="76"/>
      <c r="F35" s="76"/>
      <c r="G35" s="462"/>
      <c r="H35" s="463"/>
      <c r="I35" s="463"/>
      <c r="J35" s="463"/>
      <c r="K35" s="463"/>
      <c r="L35" s="463"/>
      <c r="M35" s="463"/>
      <c r="N35" s="463"/>
      <c r="O35" s="463"/>
      <c r="P35" s="463"/>
      <c r="Q35" s="463"/>
      <c r="R35" s="463"/>
      <c r="S35" s="463"/>
      <c r="T35" s="463"/>
      <c r="U35" s="463"/>
      <c r="V35" s="463"/>
      <c r="W35" s="463"/>
      <c r="X35" s="464"/>
      <c r="Y35" s="477"/>
      <c r="Z35" s="478"/>
      <c r="AA35" s="478"/>
      <c r="AB35" s="478"/>
      <c r="AC35" s="478"/>
      <c r="AD35" s="478"/>
      <c r="AE35" s="478"/>
      <c r="AF35" s="478"/>
      <c r="AG35" s="478"/>
      <c r="AH35" s="478"/>
      <c r="AI35" s="478"/>
      <c r="AJ35" s="478"/>
      <c r="AK35" s="478"/>
      <c r="AL35" s="478"/>
      <c r="AM35" s="478"/>
      <c r="AN35" s="478"/>
      <c r="AO35" s="478"/>
      <c r="AP35" s="478"/>
      <c r="AQ35" s="478"/>
      <c r="AR35" s="478"/>
      <c r="AS35" s="478"/>
      <c r="AT35" s="478"/>
      <c r="AU35" s="478"/>
      <c r="AV35" s="479"/>
      <c r="AW35" s="42"/>
    </row>
    <row r="36" spans="1:49" ht="12" customHeight="1" x14ac:dyDescent="0.2">
      <c r="A36" s="42"/>
      <c r="B36" s="439">
        <v>4</v>
      </c>
      <c r="C36" s="440"/>
      <c r="D36" s="74"/>
      <c r="E36" s="74"/>
      <c r="F36" s="74"/>
      <c r="G36" s="251" t="s">
        <v>182</v>
      </c>
      <c r="H36" s="457"/>
      <c r="I36" s="457"/>
      <c r="J36" s="457"/>
      <c r="K36" s="457"/>
      <c r="L36" s="457"/>
      <c r="M36" s="457"/>
      <c r="N36" s="457"/>
      <c r="O36" s="457"/>
      <c r="P36" s="457"/>
      <c r="Q36" s="457"/>
      <c r="R36" s="457"/>
      <c r="S36" s="457"/>
      <c r="T36" s="457"/>
      <c r="U36" s="457"/>
      <c r="V36" s="457"/>
      <c r="W36" s="457"/>
      <c r="X36" s="458"/>
      <c r="Y36" s="471" t="s">
        <v>183</v>
      </c>
      <c r="Z36" s="472"/>
      <c r="AA36" s="472"/>
      <c r="AB36" s="472"/>
      <c r="AC36" s="472"/>
      <c r="AD36" s="472"/>
      <c r="AE36" s="472"/>
      <c r="AF36" s="472"/>
      <c r="AG36" s="472"/>
      <c r="AH36" s="472"/>
      <c r="AI36" s="472"/>
      <c r="AJ36" s="472"/>
      <c r="AK36" s="472"/>
      <c r="AL36" s="472"/>
      <c r="AM36" s="472"/>
      <c r="AN36" s="472"/>
      <c r="AO36" s="472"/>
      <c r="AP36" s="472"/>
      <c r="AQ36" s="472"/>
      <c r="AR36" s="472"/>
      <c r="AS36" s="472"/>
      <c r="AT36" s="472"/>
      <c r="AU36" s="472"/>
      <c r="AV36" s="473"/>
      <c r="AW36" s="42"/>
    </row>
    <row r="37" spans="1:49" x14ac:dyDescent="0.2">
      <c r="A37" s="42"/>
      <c r="B37" s="441"/>
      <c r="C37" s="442"/>
      <c r="D37" s="75"/>
      <c r="E37" s="75"/>
      <c r="F37" s="75"/>
      <c r="G37" s="459"/>
      <c r="H37" s="460"/>
      <c r="I37" s="460"/>
      <c r="J37" s="460"/>
      <c r="K37" s="460"/>
      <c r="L37" s="460"/>
      <c r="M37" s="460"/>
      <c r="N37" s="460"/>
      <c r="O37" s="460"/>
      <c r="P37" s="460"/>
      <c r="Q37" s="460"/>
      <c r="R37" s="460"/>
      <c r="S37" s="460"/>
      <c r="T37" s="460"/>
      <c r="U37" s="460"/>
      <c r="V37" s="460"/>
      <c r="W37" s="460"/>
      <c r="X37" s="461"/>
      <c r="Y37" s="474"/>
      <c r="Z37" s="475"/>
      <c r="AA37" s="475"/>
      <c r="AB37" s="475"/>
      <c r="AC37" s="475"/>
      <c r="AD37" s="475"/>
      <c r="AE37" s="475"/>
      <c r="AF37" s="475"/>
      <c r="AG37" s="475"/>
      <c r="AH37" s="475"/>
      <c r="AI37" s="475"/>
      <c r="AJ37" s="475"/>
      <c r="AK37" s="475"/>
      <c r="AL37" s="475"/>
      <c r="AM37" s="475"/>
      <c r="AN37" s="475"/>
      <c r="AO37" s="475"/>
      <c r="AP37" s="475"/>
      <c r="AQ37" s="475"/>
      <c r="AR37" s="475"/>
      <c r="AS37" s="475"/>
      <c r="AT37" s="475"/>
      <c r="AU37" s="475"/>
      <c r="AV37" s="476"/>
      <c r="AW37" s="42"/>
    </row>
    <row r="38" spans="1:49" x14ac:dyDescent="0.2">
      <c r="A38" s="42"/>
      <c r="B38" s="441"/>
      <c r="C38" s="442"/>
      <c r="D38" s="75"/>
      <c r="E38" s="75"/>
      <c r="F38" s="75"/>
      <c r="G38" s="459"/>
      <c r="H38" s="460"/>
      <c r="I38" s="460"/>
      <c r="J38" s="460"/>
      <c r="K38" s="460"/>
      <c r="L38" s="460"/>
      <c r="M38" s="460"/>
      <c r="N38" s="460"/>
      <c r="O38" s="460"/>
      <c r="P38" s="460"/>
      <c r="Q38" s="460"/>
      <c r="R38" s="460"/>
      <c r="S38" s="460"/>
      <c r="T38" s="460"/>
      <c r="U38" s="460"/>
      <c r="V38" s="460"/>
      <c r="W38" s="460"/>
      <c r="X38" s="461"/>
      <c r="Y38" s="474"/>
      <c r="Z38" s="475"/>
      <c r="AA38" s="475"/>
      <c r="AB38" s="475"/>
      <c r="AC38" s="475"/>
      <c r="AD38" s="475"/>
      <c r="AE38" s="475"/>
      <c r="AF38" s="475"/>
      <c r="AG38" s="475"/>
      <c r="AH38" s="475"/>
      <c r="AI38" s="475"/>
      <c r="AJ38" s="475"/>
      <c r="AK38" s="475"/>
      <c r="AL38" s="475"/>
      <c r="AM38" s="475"/>
      <c r="AN38" s="475"/>
      <c r="AO38" s="475"/>
      <c r="AP38" s="475"/>
      <c r="AQ38" s="475"/>
      <c r="AR38" s="475"/>
      <c r="AS38" s="475"/>
      <c r="AT38" s="475"/>
      <c r="AU38" s="475"/>
      <c r="AV38" s="476"/>
      <c r="AW38" s="42"/>
    </row>
    <row r="39" spans="1:49" x14ac:dyDescent="0.2">
      <c r="A39" s="42"/>
      <c r="B39" s="441"/>
      <c r="C39" s="442"/>
      <c r="D39" s="75"/>
      <c r="E39" s="75"/>
      <c r="F39" s="75"/>
      <c r="G39" s="459"/>
      <c r="H39" s="460"/>
      <c r="I39" s="460"/>
      <c r="J39" s="460"/>
      <c r="K39" s="460"/>
      <c r="L39" s="460"/>
      <c r="M39" s="460"/>
      <c r="N39" s="460"/>
      <c r="O39" s="460"/>
      <c r="P39" s="460"/>
      <c r="Q39" s="460"/>
      <c r="R39" s="460"/>
      <c r="S39" s="460"/>
      <c r="T39" s="460"/>
      <c r="U39" s="460"/>
      <c r="V39" s="460"/>
      <c r="W39" s="460"/>
      <c r="X39" s="461"/>
      <c r="Y39" s="474"/>
      <c r="Z39" s="475"/>
      <c r="AA39" s="475"/>
      <c r="AB39" s="475"/>
      <c r="AC39" s="475"/>
      <c r="AD39" s="475"/>
      <c r="AE39" s="475"/>
      <c r="AF39" s="475"/>
      <c r="AG39" s="475"/>
      <c r="AH39" s="475"/>
      <c r="AI39" s="475"/>
      <c r="AJ39" s="475"/>
      <c r="AK39" s="475"/>
      <c r="AL39" s="475"/>
      <c r="AM39" s="475"/>
      <c r="AN39" s="475"/>
      <c r="AO39" s="475"/>
      <c r="AP39" s="475"/>
      <c r="AQ39" s="475"/>
      <c r="AR39" s="475"/>
      <c r="AS39" s="475"/>
      <c r="AT39" s="475"/>
      <c r="AU39" s="475"/>
      <c r="AV39" s="476"/>
      <c r="AW39" s="42"/>
    </row>
    <row r="40" spans="1:49" x14ac:dyDescent="0.2">
      <c r="A40" s="42"/>
      <c r="B40" s="441"/>
      <c r="C40" s="442"/>
      <c r="D40" s="75"/>
      <c r="E40" s="75"/>
      <c r="F40" s="75"/>
      <c r="G40" s="459"/>
      <c r="H40" s="460"/>
      <c r="I40" s="460"/>
      <c r="J40" s="460"/>
      <c r="K40" s="460"/>
      <c r="L40" s="460"/>
      <c r="M40" s="460"/>
      <c r="N40" s="460"/>
      <c r="O40" s="460"/>
      <c r="P40" s="460"/>
      <c r="Q40" s="460"/>
      <c r="R40" s="460"/>
      <c r="S40" s="460"/>
      <c r="T40" s="460"/>
      <c r="U40" s="460"/>
      <c r="V40" s="460"/>
      <c r="W40" s="460"/>
      <c r="X40" s="461"/>
      <c r="Y40" s="474"/>
      <c r="Z40" s="475"/>
      <c r="AA40" s="475"/>
      <c r="AB40" s="475"/>
      <c r="AC40" s="475"/>
      <c r="AD40" s="475"/>
      <c r="AE40" s="475"/>
      <c r="AF40" s="475"/>
      <c r="AG40" s="475"/>
      <c r="AH40" s="475"/>
      <c r="AI40" s="475"/>
      <c r="AJ40" s="475"/>
      <c r="AK40" s="475"/>
      <c r="AL40" s="475"/>
      <c r="AM40" s="475"/>
      <c r="AN40" s="475"/>
      <c r="AO40" s="475"/>
      <c r="AP40" s="475"/>
      <c r="AQ40" s="475"/>
      <c r="AR40" s="475"/>
      <c r="AS40" s="475"/>
      <c r="AT40" s="475"/>
      <c r="AU40" s="475"/>
      <c r="AV40" s="476"/>
      <c r="AW40" s="42"/>
    </row>
    <row r="41" spans="1:49" x14ac:dyDescent="0.2">
      <c r="A41" s="42"/>
      <c r="B41" s="443"/>
      <c r="C41" s="444"/>
      <c r="D41" s="76"/>
      <c r="E41" s="76"/>
      <c r="F41" s="76"/>
      <c r="G41" s="462"/>
      <c r="H41" s="463"/>
      <c r="I41" s="463"/>
      <c r="J41" s="463"/>
      <c r="K41" s="463"/>
      <c r="L41" s="463"/>
      <c r="M41" s="463"/>
      <c r="N41" s="463"/>
      <c r="O41" s="463"/>
      <c r="P41" s="463"/>
      <c r="Q41" s="463"/>
      <c r="R41" s="463"/>
      <c r="S41" s="463"/>
      <c r="T41" s="463"/>
      <c r="U41" s="463"/>
      <c r="V41" s="463"/>
      <c r="W41" s="463"/>
      <c r="X41" s="464"/>
      <c r="Y41" s="477"/>
      <c r="Z41" s="478"/>
      <c r="AA41" s="478"/>
      <c r="AB41" s="478"/>
      <c r="AC41" s="478"/>
      <c r="AD41" s="478"/>
      <c r="AE41" s="478"/>
      <c r="AF41" s="478"/>
      <c r="AG41" s="478"/>
      <c r="AH41" s="478"/>
      <c r="AI41" s="478"/>
      <c r="AJ41" s="478"/>
      <c r="AK41" s="478"/>
      <c r="AL41" s="478"/>
      <c r="AM41" s="478"/>
      <c r="AN41" s="478"/>
      <c r="AO41" s="478"/>
      <c r="AP41" s="478"/>
      <c r="AQ41" s="478"/>
      <c r="AR41" s="478"/>
      <c r="AS41" s="478"/>
      <c r="AT41" s="478"/>
      <c r="AU41" s="478"/>
      <c r="AV41" s="479"/>
      <c r="AW41" s="42"/>
    </row>
    <row r="42" spans="1:49" x14ac:dyDescent="0.2">
      <c r="A42" s="42"/>
      <c r="B42" s="480" t="s">
        <v>134</v>
      </c>
      <c r="C42" s="481"/>
      <c r="D42" s="481"/>
      <c r="E42" s="481"/>
      <c r="F42" s="481"/>
      <c r="G42" s="481"/>
      <c r="H42" s="481"/>
      <c r="I42" s="481"/>
      <c r="J42" s="481"/>
      <c r="K42" s="481"/>
      <c r="L42" s="481"/>
      <c r="M42" s="481"/>
      <c r="N42" s="481"/>
      <c r="O42" s="481"/>
      <c r="P42" s="481"/>
      <c r="Q42" s="481"/>
      <c r="R42" s="481"/>
      <c r="S42" s="481"/>
      <c r="T42" s="481"/>
      <c r="U42" s="481"/>
      <c r="V42" s="481"/>
      <c r="W42" s="481"/>
      <c r="X42" s="481"/>
      <c r="Y42" s="481"/>
      <c r="Z42" s="481"/>
      <c r="AA42" s="481"/>
      <c r="AB42" s="481"/>
      <c r="AC42" s="481"/>
      <c r="AD42" s="481"/>
      <c r="AE42" s="481"/>
      <c r="AF42" s="481"/>
      <c r="AG42" s="481"/>
      <c r="AH42" s="481"/>
      <c r="AI42" s="481"/>
      <c r="AJ42" s="481"/>
      <c r="AK42" s="481"/>
      <c r="AL42" s="481"/>
      <c r="AM42" s="481"/>
      <c r="AN42" s="481"/>
      <c r="AO42" s="481"/>
      <c r="AP42" s="481"/>
      <c r="AQ42" s="481"/>
      <c r="AR42" s="481"/>
      <c r="AS42" s="481"/>
      <c r="AT42" s="481"/>
      <c r="AU42" s="481"/>
      <c r="AV42" s="482"/>
      <c r="AW42" s="42"/>
    </row>
    <row r="43" spans="1:49" x14ac:dyDescent="0.2">
      <c r="A43" s="42"/>
      <c r="B43" s="483"/>
      <c r="C43" s="484"/>
      <c r="D43" s="484"/>
      <c r="E43" s="484"/>
      <c r="F43" s="484"/>
      <c r="G43" s="484"/>
      <c r="H43" s="484"/>
      <c r="I43" s="484"/>
      <c r="J43" s="484"/>
      <c r="K43" s="484"/>
      <c r="L43" s="484"/>
      <c r="M43" s="484"/>
      <c r="N43" s="484"/>
      <c r="O43" s="484"/>
      <c r="P43" s="484"/>
      <c r="Q43" s="484"/>
      <c r="R43" s="484"/>
      <c r="S43" s="484"/>
      <c r="T43" s="484"/>
      <c r="U43" s="484"/>
      <c r="V43" s="484"/>
      <c r="W43" s="484"/>
      <c r="X43" s="484"/>
      <c r="Y43" s="484"/>
      <c r="Z43" s="484"/>
      <c r="AA43" s="484"/>
      <c r="AB43" s="484"/>
      <c r="AC43" s="484"/>
      <c r="AD43" s="484"/>
      <c r="AE43" s="484"/>
      <c r="AF43" s="484"/>
      <c r="AG43" s="484"/>
      <c r="AH43" s="484"/>
      <c r="AI43" s="484"/>
      <c r="AJ43" s="484"/>
      <c r="AK43" s="484"/>
      <c r="AL43" s="484"/>
      <c r="AM43" s="484"/>
      <c r="AN43" s="484"/>
      <c r="AO43" s="484"/>
      <c r="AP43" s="484"/>
      <c r="AQ43" s="484"/>
      <c r="AR43" s="484"/>
      <c r="AS43" s="484"/>
      <c r="AT43" s="484"/>
      <c r="AU43" s="484"/>
      <c r="AV43" s="485"/>
      <c r="AW43" s="42"/>
    </row>
    <row r="44" spans="1:49" ht="12" customHeight="1" x14ac:dyDescent="0.2">
      <c r="A44" s="42"/>
      <c r="B44" s="439">
        <v>5</v>
      </c>
      <c r="C44" s="440"/>
      <c r="D44" s="74"/>
      <c r="E44" s="74"/>
      <c r="F44" s="74"/>
      <c r="G44" s="448" t="s">
        <v>72</v>
      </c>
      <c r="H44" s="449"/>
      <c r="I44" s="449"/>
      <c r="J44" s="449"/>
      <c r="K44" s="449"/>
      <c r="L44" s="449"/>
      <c r="M44" s="449"/>
      <c r="N44" s="449"/>
      <c r="O44" s="449"/>
      <c r="P44" s="449"/>
      <c r="Q44" s="449"/>
      <c r="R44" s="449"/>
      <c r="S44" s="449"/>
      <c r="T44" s="449"/>
      <c r="U44" s="449"/>
      <c r="V44" s="449"/>
      <c r="W44" s="449"/>
      <c r="X44" s="450"/>
      <c r="Y44" s="471" t="s">
        <v>135</v>
      </c>
      <c r="Z44" s="472"/>
      <c r="AA44" s="472"/>
      <c r="AB44" s="472"/>
      <c r="AC44" s="472"/>
      <c r="AD44" s="472"/>
      <c r="AE44" s="472"/>
      <c r="AF44" s="472"/>
      <c r="AG44" s="472"/>
      <c r="AH44" s="472"/>
      <c r="AI44" s="472"/>
      <c r="AJ44" s="472"/>
      <c r="AK44" s="472"/>
      <c r="AL44" s="472"/>
      <c r="AM44" s="472"/>
      <c r="AN44" s="472"/>
      <c r="AO44" s="472"/>
      <c r="AP44" s="472"/>
      <c r="AQ44" s="472"/>
      <c r="AR44" s="472"/>
      <c r="AS44" s="472"/>
      <c r="AT44" s="472"/>
      <c r="AU44" s="472"/>
      <c r="AV44" s="473"/>
      <c r="AW44" s="42"/>
    </row>
    <row r="45" spans="1:49" ht="19.5" customHeight="1" x14ac:dyDescent="0.2">
      <c r="A45" s="42"/>
      <c r="B45" s="441"/>
      <c r="C45" s="442"/>
      <c r="D45" s="75"/>
      <c r="E45" s="75"/>
      <c r="F45" s="75"/>
      <c r="G45" s="451"/>
      <c r="H45" s="452"/>
      <c r="I45" s="452"/>
      <c r="J45" s="452"/>
      <c r="K45" s="452"/>
      <c r="L45" s="452"/>
      <c r="M45" s="452"/>
      <c r="N45" s="452"/>
      <c r="O45" s="452"/>
      <c r="P45" s="452"/>
      <c r="Q45" s="452"/>
      <c r="R45" s="452"/>
      <c r="S45" s="452"/>
      <c r="T45" s="452"/>
      <c r="U45" s="452"/>
      <c r="V45" s="452"/>
      <c r="W45" s="452"/>
      <c r="X45" s="453"/>
      <c r="Y45" s="474"/>
      <c r="Z45" s="475"/>
      <c r="AA45" s="475"/>
      <c r="AB45" s="475"/>
      <c r="AC45" s="475"/>
      <c r="AD45" s="475"/>
      <c r="AE45" s="475"/>
      <c r="AF45" s="475"/>
      <c r="AG45" s="475"/>
      <c r="AH45" s="475"/>
      <c r="AI45" s="475"/>
      <c r="AJ45" s="475"/>
      <c r="AK45" s="475"/>
      <c r="AL45" s="475"/>
      <c r="AM45" s="475"/>
      <c r="AN45" s="475"/>
      <c r="AO45" s="475"/>
      <c r="AP45" s="475"/>
      <c r="AQ45" s="475"/>
      <c r="AR45" s="475"/>
      <c r="AS45" s="475"/>
      <c r="AT45" s="475"/>
      <c r="AU45" s="475"/>
      <c r="AV45" s="476"/>
      <c r="AW45" s="42"/>
    </row>
    <row r="46" spans="1:49" ht="18.75" customHeight="1" x14ac:dyDescent="0.2">
      <c r="A46" s="42"/>
      <c r="B46" s="443"/>
      <c r="C46" s="444"/>
      <c r="D46" s="76"/>
      <c r="E46" s="76"/>
      <c r="F46" s="76"/>
      <c r="G46" s="454"/>
      <c r="H46" s="455"/>
      <c r="I46" s="455"/>
      <c r="J46" s="455"/>
      <c r="K46" s="455"/>
      <c r="L46" s="455"/>
      <c r="M46" s="455"/>
      <c r="N46" s="455"/>
      <c r="O46" s="455"/>
      <c r="P46" s="455"/>
      <c r="Q46" s="455"/>
      <c r="R46" s="455"/>
      <c r="S46" s="455"/>
      <c r="T46" s="455"/>
      <c r="U46" s="455"/>
      <c r="V46" s="455"/>
      <c r="W46" s="455"/>
      <c r="X46" s="456"/>
      <c r="Y46" s="477"/>
      <c r="Z46" s="478"/>
      <c r="AA46" s="478"/>
      <c r="AB46" s="478"/>
      <c r="AC46" s="478"/>
      <c r="AD46" s="478"/>
      <c r="AE46" s="478"/>
      <c r="AF46" s="478"/>
      <c r="AG46" s="478"/>
      <c r="AH46" s="478"/>
      <c r="AI46" s="478"/>
      <c r="AJ46" s="478"/>
      <c r="AK46" s="478"/>
      <c r="AL46" s="478"/>
      <c r="AM46" s="478"/>
      <c r="AN46" s="478"/>
      <c r="AO46" s="478"/>
      <c r="AP46" s="478"/>
      <c r="AQ46" s="478"/>
      <c r="AR46" s="478"/>
      <c r="AS46" s="478"/>
      <c r="AT46" s="478"/>
      <c r="AU46" s="478"/>
      <c r="AV46" s="479"/>
      <c r="AW46" s="42"/>
    </row>
    <row r="47" spans="1:49" x14ac:dyDescent="0.2">
      <c r="A47" s="42"/>
      <c r="B47" s="480" t="s">
        <v>79</v>
      </c>
      <c r="C47" s="481"/>
      <c r="D47" s="481"/>
      <c r="E47" s="481"/>
      <c r="F47" s="481"/>
      <c r="G47" s="481"/>
      <c r="H47" s="481"/>
      <c r="I47" s="481"/>
      <c r="J47" s="481"/>
      <c r="K47" s="481"/>
      <c r="L47" s="481"/>
      <c r="M47" s="481"/>
      <c r="N47" s="481"/>
      <c r="O47" s="481"/>
      <c r="P47" s="481"/>
      <c r="Q47" s="481"/>
      <c r="R47" s="481"/>
      <c r="S47" s="481"/>
      <c r="T47" s="481"/>
      <c r="U47" s="481"/>
      <c r="V47" s="481"/>
      <c r="W47" s="481"/>
      <c r="X47" s="481"/>
      <c r="Y47" s="481"/>
      <c r="Z47" s="481"/>
      <c r="AA47" s="481"/>
      <c r="AB47" s="481"/>
      <c r="AC47" s="481"/>
      <c r="AD47" s="481"/>
      <c r="AE47" s="481"/>
      <c r="AF47" s="481"/>
      <c r="AG47" s="481"/>
      <c r="AH47" s="481"/>
      <c r="AI47" s="481"/>
      <c r="AJ47" s="481"/>
      <c r="AK47" s="481"/>
      <c r="AL47" s="481"/>
      <c r="AM47" s="481"/>
      <c r="AN47" s="481"/>
      <c r="AO47" s="481"/>
      <c r="AP47" s="481"/>
      <c r="AQ47" s="481"/>
      <c r="AR47" s="481"/>
      <c r="AS47" s="481"/>
      <c r="AT47" s="481"/>
      <c r="AU47" s="481"/>
      <c r="AV47" s="482"/>
      <c r="AW47" s="42"/>
    </row>
    <row r="48" spans="1:49" x14ac:dyDescent="0.2">
      <c r="A48" s="42"/>
      <c r="B48" s="483"/>
      <c r="C48" s="484"/>
      <c r="D48" s="484"/>
      <c r="E48" s="484"/>
      <c r="F48" s="484"/>
      <c r="G48" s="484"/>
      <c r="H48" s="484"/>
      <c r="I48" s="484"/>
      <c r="J48" s="484"/>
      <c r="K48" s="484"/>
      <c r="L48" s="484"/>
      <c r="M48" s="484"/>
      <c r="N48" s="484"/>
      <c r="O48" s="484"/>
      <c r="P48" s="484"/>
      <c r="Q48" s="484"/>
      <c r="R48" s="484"/>
      <c r="S48" s="484"/>
      <c r="T48" s="484"/>
      <c r="U48" s="484"/>
      <c r="V48" s="484"/>
      <c r="W48" s="484"/>
      <c r="X48" s="484"/>
      <c r="Y48" s="484"/>
      <c r="Z48" s="484"/>
      <c r="AA48" s="484"/>
      <c r="AB48" s="484"/>
      <c r="AC48" s="484"/>
      <c r="AD48" s="484"/>
      <c r="AE48" s="484"/>
      <c r="AF48" s="484"/>
      <c r="AG48" s="484"/>
      <c r="AH48" s="484"/>
      <c r="AI48" s="484"/>
      <c r="AJ48" s="484"/>
      <c r="AK48" s="484"/>
      <c r="AL48" s="484"/>
      <c r="AM48" s="484"/>
      <c r="AN48" s="484"/>
      <c r="AO48" s="484"/>
      <c r="AP48" s="484"/>
      <c r="AQ48" s="484"/>
      <c r="AR48" s="484"/>
      <c r="AS48" s="484"/>
      <c r="AT48" s="484"/>
      <c r="AU48" s="484"/>
      <c r="AV48" s="485"/>
      <c r="AW48" s="42"/>
    </row>
    <row r="49" spans="1:49" x14ac:dyDescent="0.2">
      <c r="A49" s="42"/>
      <c r="B49" s="441">
        <v>6</v>
      </c>
      <c r="C49" s="442"/>
      <c r="D49" s="75"/>
      <c r="E49" s="75"/>
      <c r="F49" s="75"/>
      <c r="G49" s="459" t="s">
        <v>78</v>
      </c>
      <c r="H49" s="460"/>
      <c r="I49" s="460"/>
      <c r="J49" s="460"/>
      <c r="K49" s="460"/>
      <c r="L49" s="460"/>
      <c r="M49" s="460"/>
      <c r="N49" s="460"/>
      <c r="O49" s="460"/>
      <c r="P49" s="460"/>
      <c r="Q49" s="460"/>
      <c r="R49" s="460"/>
      <c r="S49" s="460"/>
      <c r="T49" s="460"/>
      <c r="U49" s="460"/>
      <c r="V49" s="460"/>
      <c r="W49" s="460"/>
      <c r="X49" s="461"/>
      <c r="Y49" s="459" t="s">
        <v>77</v>
      </c>
      <c r="Z49" s="460"/>
      <c r="AA49" s="460"/>
      <c r="AB49" s="460"/>
      <c r="AC49" s="460"/>
      <c r="AD49" s="460"/>
      <c r="AE49" s="460"/>
      <c r="AF49" s="460"/>
      <c r="AG49" s="460"/>
      <c r="AH49" s="460"/>
      <c r="AI49" s="460"/>
      <c r="AJ49" s="460"/>
      <c r="AK49" s="460"/>
      <c r="AL49" s="460"/>
      <c r="AM49" s="460"/>
      <c r="AN49" s="460"/>
      <c r="AO49" s="460"/>
      <c r="AP49" s="460"/>
      <c r="AQ49" s="460"/>
      <c r="AR49" s="460"/>
      <c r="AS49" s="460"/>
      <c r="AT49" s="460"/>
      <c r="AU49" s="460"/>
      <c r="AV49" s="461"/>
      <c r="AW49" s="42"/>
    </row>
    <row r="50" spans="1:49" x14ac:dyDescent="0.2">
      <c r="A50" s="42"/>
      <c r="B50" s="441"/>
      <c r="C50" s="442"/>
      <c r="D50" s="75"/>
      <c r="E50" s="75"/>
      <c r="F50" s="75"/>
      <c r="G50" s="459"/>
      <c r="H50" s="460"/>
      <c r="I50" s="460"/>
      <c r="J50" s="460"/>
      <c r="K50" s="460"/>
      <c r="L50" s="460"/>
      <c r="M50" s="460"/>
      <c r="N50" s="460"/>
      <c r="O50" s="460"/>
      <c r="P50" s="460"/>
      <c r="Q50" s="460"/>
      <c r="R50" s="460"/>
      <c r="S50" s="460"/>
      <c r="T50" s="460"/>
      <c r="U50" s="460"/>
      <c r="V50" s="460"/>
      <c r="W50" s="460"/>
      <c r="X50" s="461"/>
      <c r="Y50" s="459"/>
      <c r="Z50" s="460"/>
      <c r="AA50" s="460"/>
      <c r="AB50" s="460"/>
      <c r="AC50" s="460"/>
      <c r="AD50" s="460"/>
      <c r="AE50" s="460"/>
      <c r="AF50" s="460"/>
      <c r="AG50" s="460"/>
      <c r="AH50" s="460"/>
      <c r="AI50" s="460"/>
      <c r="AJ50" s="460"/>
      <c r="AK50" s="460"/>
      <c r="AL50" s="460"/>
      <c r="AM50" s="460"/>
      <c r="AN50" s="460"/>
      <c r="AO50" s="460"/>
      <c r="AP50" s="460"/>
      <c r="AQ50" s="460"/>
      <c r="AR50" s="460"/>
      <c r="AS50" s="460"/>
      <c r="AT50" s="460"/>
      <c r="AU50" s="460"/>
      <c r="AV50" s="461"/>
      <c r="AW50" s="42"/>
    </row>
    <row r="51" spans="1:49" x14ac:dyDescent="0.2">
      <c r="A51" s="42"/>
      <c r="B51" s="443"/>
      <c r="C51" s="444"/>
      <c r="D51" s="76"/>
      <c r="E51" s="76"/>
      <c r="F51" s="76"/>
      <c r="G51" s="462"/>
      <c r="H51" s="463"/>
      <c r="I51" s="463"/>
      <c r="J51" s="463"/>
      <c r="K51" s="463"/>
      <c r="L51" s="463"/>
      <c r="M51" s="463"/>
      <c r="N51" s="463"/>
      <c r="O51" s="463"/>
      <c r="P51" s="463"/>
      <c r="Q51" s="463"/>
      <c r="R51" s="463"/>
      <c r="S51" s="463"/>
      <c r="T51" s="463"/>
      <c r="U51" s="463"/>
      <c r="V51" s="463"/>
      <c r="W51" s="463"/>
      <c r="X51" s="464"/>
      <c r="Y51" s="462"/>
      <c r="Z51" s="463"/>
      <c r="AA51" s="463"/>
      <c r="AB51" s="463"/>
      <c r="AC51" s="463"/>
      <c r="AD51" s="463"/>
      <c r="AE51" s="463"/>
      <c r="AF51" s="463"/>
      <c r="AG51" s="463"/>
      <c r="AH51" s="463"/>
      <c r="AI51" s="463"/>
      <c r="AJ51" s="463"/>
      <c r="AK51" s="463"/>
      <c r="AL51" s="463"/>
      <c r="AM51" s="463"/>
      <c r="AN51" s="463"/>
      <c r="AO51" s="463"/>
      <c r="AP51" s="463"/>
      <c r="AQ51" s="463"/>
      <c r="AR51" s="463"/>
      <c r="AS51" s="463"/>
      <c r="AT51" s="463"/>
      <c r="AU51" s="463"/>
      <c r="AV51" s="464"/>
      <c r="AW51" s="42"/>
    </row>
    <row r="52" spans="1:49" x14ac:dyDescent="0.2">
      <c r="A52" s="42"/>
      <c r="B52" s="439">
        <v>7</v>
      </c>
      <c r="C52" s="440"/>
      <c r="D52" s="74"/>
      <c r="E52" s="74"/>
      <c r="F52" s="74"/>
      <c r="G52" s="251" t="s">
        <v>76</v>
      </c>
      <c r="H52" s="457"/>
      <c r="I52" s="457"/>
      <c r="J52" s="457"/>
      <c r="K52" s="457"/>
      <c r="L52" s="457"/>
      <c r="M52" s="457"/>
      <c r="N52" s="457"/>
      <c r="O52" s="457"/>
      <c r="P52" s="457"/>
      <c r="Q52" s="457"/>
      <c r="R52" s="457"/>
      <c r="S52" s="457"/>
      <c r="T52" s="457"/>
      <c r="U52" s="457"/>
      <c r="V52" s="457"/>
      <c r="W52" s="457"/>
      <c r="X52" s="458"/>
      <c r="Y52" s="251" t="s">
        <v>75</v>
      </c>
      <c r="Z52" s="457"/>
      <c r="AA52" s="457"/>
      <c r="AB52" s="457"/>
      <c r="AC52" s="457"/>
      <c r="AD52" s="457"/>
      <c r="AE52" s="457"/>
      <c r="AF52" s="457"/>
      <c r="AG52" s="457"/>
      <c r="AH52" s="457"/>
      <c r="AI52" s="457"/>
      <c r="AJ52" s="457"/>
      <c r="AK52" s="457"/>
      <c r="AL52" s="457"/>
      <c r="AM52" s="457"/>
      <c r="AN52" s="457"/>
      <c r="AO52" s="457"/>
      <c r="AP52" s="457"/>
      <c r="AQ52" s="457"/>
      <c r="AR52" s="457"/>
      <c r="AS52" s="457"/>
      <c r="AT52" s="457"/>
      <c r="AU52" s="457"/>
      <c r="AV52" s="458"/>
      <c r="AW52" s="42"/>
    </row>
    <row r="53" spans="1:49" x14ac:dyDescent="0.2">
      <c r="A53" s="42"/>
      <c r="B53" s="441"/>
      <c r="C53" s="442"/>
      <c r="D53" s="75"/>
      <c r="E53" s="75"/>
      <c r="F53" s="75"/>
      <c r="G53" s="459"/>
      <c r="H53" s="460"/>
      <c r="I53" s="460"/>
      <c r="J53" s="460"/>
      <c r="K53" s="460"/>
      <c r="L53" s="460"/>
      <c r="M53" s="460"/>
      <c r="N53" s="460"/>
      <c r="O53" s="460"/>
      <c r="P53" s="460"/>
      <c r="Q53" s="460"/>
      <c r="R53" s="460"/>
      <c r="S53" s="460"/>
      <c r="T53" s="460"/>
      <c r="U53" s="460"/>
      <c r="V53" s="460"/>
      <c r="W53" s="460"/>
      <c r="X53" s="461"/>
      <c r="Y53" s="459"/>
      <c r="Z53" s="460"/>
      <c r="AA53" s="460"/>
      <c r="AB53" s="460"/>
      <c r="AC53" s="460"/>
      <c r="AD53" s="460"/>
      <c r="AE53" s="460"/>
      <c r="AF53" s="460"/>
      <c r="AG53" s="460"/>
      <c r="AH53" s="460"/>
      <c r="AI53" s="460"/>
      <c r="AJ53" s="460"/>
      <c r="AK53" s="460"/>
      <c r="AL53" s="460"/>
      <c r="AM53" s="460"/>
      <c r="AN53" s="460"/>
      <c r="AO53" s="460"/>
      <c r="AP53" s="460"/>
      <c r="AQ53" s="460"/>
      <c r="AR53" s="460"/>
      <c r="AS53" s="460"/>
      <c r="AT53" s="460"/>
      <c r="AU53" s="460"/>
      <c r="AV53" s="461"/>
      <c r="AW53" s="42"/>
    </row>
    <row r="54" spans="1:49" x14ac:dyDescent="0.2">
      <c r="A54" s="42"/>
      <c r="B54" s="443"/>
      <c r="C54" s="444"/>
      <c r="D54" s="76"/>
      <c r="E54" s="76"/>
      <c r="F54" s="76"/>
      <c r="G54" s="462"/>
      <c r="H54" s="463"/>
      <c r="I54" s="463"/>
      <c r="J54" s="463"/>
      <c r="K54" s="463"/>
      <c r="L54" s="463"/>
      <c r="M54" s="463"/>
      <c r="N54" s="463"/>
      <c r="O54" s="463"/>
      <c r="P54" s="463"/>
      <c r="Q54" s="463"/>
      <c r="R54" s="463"/>
      <c r="S54" s="463"/>
      <c r="T54" s="463"/>
      <c r="U54" s="463"/>
      <c r="V54" s="463"/>
      <c r="W54" s="463"/>
      <c r="X54" s="464"/>
      <c r="Y54" s="462"/>
      <c r="Z54" s="463"/>
      <c r="AA54" s="463"/>
      <c r="AB54" s="463"/>
      <c r="AC54" s="463"/>
      <c r="AD54" s="463"/>
      <c r="AE54" s="463"/>
      <c r="AF54" s="463"/>
      <c r="AG54" s="463"/>
      <c r="AH54" s="463"/>
      <c r="AI54" s="463"/>
      <c r="AJ54" s="463"/>
      <c r="AK54" s="463"/>
      <c r="AL54" s="463"/>
      <c r="AM54" s="463"/>
      <c r="AN54" s="463"/>
      <c r="AO54" s="463"/>
      <c r="AP54" s="463"/>
      <c r="AQ54" s="463"/>
      <c r="AR54" s="463"/>
      <c r="AS54" s="463"/>
      <c r="AT54" s="463"/>
      <c r="AU54" s="463"/>
      <c r="AV54" s="464"/>
      <c r="AW54" s="42"/>
    </row>
    <row r="55" spans="1:49" x14ac:dyDescent="0.2">
      <c r="A55" s="42"/>
      <c r="B55" s="439">
        <v>8</v>
      </c>
      <c r="C55" s="440"/>
      <c r="D55" s="74"/>
      <c r="E55" s="74"/>
      <c r="F55" s="74"/>
      <c r="G55" s="448" t="s">
        <v>74</v>
      </c>
      <c r="H55" s="449"/>
      <c r="I55" s="449"/>
      <c r="J55" s="449"/>
      <c r="K55" s="449"/>
      <c r="L55" s="449"/>
      <c r="M55" s="449"/>
      <c r="N55" s="449"/>
      <c r="O55" s="449"/>
      <c r="P55" s="449"/>
      <c r="Q55" s="449"/>
      <c r="R55" s="449"/>
      <c r="S55" s="449"/>
      <c r="T55" s="449"/>
      <c r="U55" s="449"/>
      <c r="V55" s="449"/>
      <c r="W55" s="449"/>
      <c r="X55" s="450"/>
      <c r="Y55" s="251" t="s">
        <v>136</v>
      </c>
      <c r="Z55" s="457"/>
      <c r="AA55" s="457"/>
      <c r="AB55" s="457"/>
      <c r="AC55" s="457"/>
      <c r="AD55" s="457"/>
      <c r="AE55" s="457"/>
      <c r="AF55" s="457"/>
      <c r="AG55" s="457"/>
      <c r="AH55" s="457"/>
      <c r="AI55" s="457"/>
      <c r="AJ55" s="457"/>
      <c r="AK55" s="457"/>
      <c r="AL55" s="457"/>
      <c r="AM55" s="457"/>
      <c r="AN55" s="457"/>
      <c r="AO55" s="457"/>
      <c r="AP55" s="457"/>
      <c r="AQ55" s="457"/>
      <c r="AR55" s="457"/>
      <c r="AS55" s="457"/>
      <c r="AT55" s="457"/>
      <c r="AU55" s="457"/>
      <c r="AV55" s="458"/>
      <c r="AW55" s="42"/>
    </row>
    <row r="56" spans="1:49" x14ac:dyDescent="0.2">
      <c r="A56" s="42"/>
      <c r="B56" s="441"/>
      <c r="C56" s="442"/>
      <c r="D56" s="75"/>
      <c r="E56" s="75"/>
      <c r="F56" s="75"/>
      <c r="G56" s="451"/>
      <c r="H56" s="452"/>
      <c r="I56" s="452"/>
      <c r="J56" s="452"/>
      <c r="K56" s="452"/>
      <c r="L56" s="452"/>
      <c r="M56" s="452"/>
      <c r="N56" s="452"/>
      <c r="O56" s="452"/>
      <c r="P56" s="452"/>
      <c r="Q56" s="452"/>
      <c r="R56" s="452"/>
      <c r="S56" s="452"/>
      <c r="T56" s="452"/>
      <c r="U56" s="452"/>
      <c r="V56" s="452"/>
      <c r="W56" s="452"/>
      <c r="X56" s="453"/>
      <c r="Y56" s="459"/>
      <c r="Z56" s="460"/>
      <c r="AA56" s="460"/>
      <c r="AB56" s="460"/>
      <c r="AC56" s="460"/>
      <c r="AD56" s="460"/>
      <c r="AE56" s="460"/>
      <c r="AF56" s="460"/>
      <c r="AG56" s="460"/>
      <c r="AH56" s="460"/>
      <c r="AI56" s="460"/>
      <c r="AJ56" s="460"/>
      <c r="AK56" s="460"/>
      <c r="AL56" s="460"/>
      <c r="AM56" s="460"/>
      <c r="AN56" s="460"/>
      <c r="AO56" s="460"/>
      <c r="AP56" s="460"/>
      <c r="AQ56" s="460"/>
      <c r="AR56" s="460"/>
      <c r="AS56" s="460"/>
      <c r="AT56" s="460"/>
      <c r="AU56" s="460"/>
      <c r="AV56" s="461"/>
      <c r="AW56" s="42"/>
    </row>
    <row r="57" spans="1:49" x14ac:dyDescent="0.2">
      <c r="A57" s="42"/>
      <c r="B57" s="443"/>
      <c r="C57" s="444"/>
      <c r="D57" s="76"/>
      <c r="E57" s="76"/>
      <c r="F57" s="76"/>
      <c r="G57" s="454"/>
      <c r="H57" s="455"/>
      <c r="I57" s="455"/>
      <c r="J57" s="455"/>
      <c r="K57" s="455"/>
      <c r="L57" s="455"/>
      <c r="M57" s="455"/>
      <c r="N57" s="455"/>
      <c r="O57" s="455"/>
      <c r="P57" s="455"/>
      <c r="Q57" s="455"/>
      <c r="R57" s="455"/>
      <c r="S57" s="455"/>
      <c r="T57" s="455"/>
      <c r="U57" s="455"/>
      <c r="V57" s="455"/>
      <c r="W57" s="455"/>
      <c r="X57" s="456"/>
      <c r="Y57" s="462"/>
      <c r="Z57" s="463"/>
      <c r="AA57" s="463"/>
      <c r="AB57" s="463"/>
      <c r="AC57" s="463"/>
      <c r="AD57" s="463"/>
      <c r="AE57" s="463"/>
      <c r="AF57" s="463"/>
      <c r="AG57" s="463"/>
      <c r="AH57" s="463"/>
      <c r="AI57" s="463"/>
      <c r="AJ57" s="463"/>
      <c r="AK57" s="463"/>
      <c r="AL57" s="463"/>
      <c r="AM57" s="463"/>
      <c r="AN57" s="463"/>
      <c r="AO57" s="463"/>
      <c r="AP57" s="463"/>
      <c r="AQ57" s="463"/>
      <c r="AR57" s="463"/>
      <c r="AS57" s="463"/>
      <c r="AT57" s="463"/>
      <c r="AU57" s="463"/>
      <c r="AV57" s="464"/>
      <c r="AW57" s="42"/>
    </row>
    <row r="58" spans="1:49" x14ac:dyDescent="0.2">
      <c r="A58" s="42"/>
      <c r="B58" s="439">
        <v>9</v>
      </c>
      <c r="C58" s="440"/>
      <c r="D58" s="74"/>
      <c r="E58" s="74"/>
      <c r="F58" s="74"/>
      <c r="G58" s="448" t="s">
        <v>108</v>
      </c>
      <c r="H58" s="449"/>
      <c r="I58" s="449"/>
      <c r="J58" s="449"/>
      <c r="K58" s="449"/>
      <c r="L58" s="449"/>
      <c r="M58" s="449"/>
      <c r="N58" s="449"/>
      <c r="O58" s="449"/>
      <c r="P58" s="449"/>
      <c r="Q58" s="449"/>
      <c r="R58" s="449"/>
      <c r="S58" s="449"/>
      <c r="T58" s="449"/>
      <c r="U58" s="449"/>
      <c r="V58" s="449"/>
      <c r="W58" s="449"/>
      <c r="X58" s="450"/>
      <c r="Y58" s="251" t="s">
        <v>73</v>
      </c>
      <c r="Z58" s="457"/>
      <c r="AA58" s="457"/>
      <c r="AB58" s="457"/>
      <c r="AC58" s="457"/>
      <c r="AD58" s="457"/>
      <c r="AE58" s="457"/>
      <c r="AF58" s="457"/>
      <c r="AG58" s="457"/>
      <c r="AH58" s="457"/>
      <c r="AI58" s="457"/>
      <c r="AJ58" s="457"/>
      <c r="AK58" s="457"/>
      <c r="AL58" s="457"/>
      <c r="AM58" s="457"/>
      <c r="AN58" s="457"/>
      <c r="AO58" s="457"/>
      <c r="AP58" s="457"/>
      <c r="AQ58" s="457"/>
      <c r="AR58" s="457"/>
      <c r="AS58" s="457"/>
      <c r="AT58" s="457"/>
      <c r="AU58" s="457"/>
      <c r="AV58" s="458"/>
      <c r="AW58" s="42"/>
    </row>
    <row r="59" spans="1:49" x14ac:dyDescent="0.2">
      <c r="A59" s="42"/>
      <c r="B59" s="441"/>
      <c r="C59" s="442"/>
      <c r="D59" s="75"/>
      <c r="E59" s="75"/>
      <c r="F59" s="75"/>
      <c r="G59" s="451"/>
      <c r="H59" s="452"/>
      <c r="I59" s="452"/>
      <c r="J59" s="452"/>
      <c r="K59" s="452"/>
      <c r="L59" s="452"/>
      <c r="M59" s="452"/>
      <c r="N59" s="452"/>
      <c r="O59" s="452"/>
      <c r="P59" s="452"/>
      <c r="Q59" s="452"/>
      <c r="R59" s="452"/>
      <c r="S59" s="452"/>
      <c r="T59" s="452"/>
      <c r="U59" s="452"/>
      <c r="V59" s="452"/>
      <c r="W59" s="452"/>
      <c r="X59" s="453"/>
      <c r="Y59" s="459"/>
      <c r="Z59" s="460"/>
      <c r="AA59" s="460"/>
      <c r="AB59" s="460"/>
      <c r="AC59" s="460"/>
      <c r="AD59" s="460"/>
      <c r="AE59" s="460"/>
      <c r="AF59" s="460"/>
      <c r="AG59" s="460"/>
      <c r="AH59" s="460"/>
      <c r="AI59" s="460"/>
      <c r="AJ59" s="460"/>
      <c r="AK59" s="460"/>
      <c r="AL59" s="460"/>
      <c r="AM59" s="460"/>
      <c r="AN59" s="460"/>
      <c r="AO59" s="460"/>
      <c r="AP59" s="460"/>
      <c r="AQ59" s="460"/>
      <c r="AR59" s="460"/>
      <c r="AS59" s="460"/>
      <c r="AT59" s="460"/>
      <c r="AU59" s="460"/>
      <c r="AV59" s="461"/>
      <c r="AW59" s="42"/>
    </row>
    <row r="60" spans="1:49" x14ac:dyDescent="0.2">
      <c r="A60" s="42"/>
      <c r="B60" s="441"/>
      <c r="C60" s="442"/>
      <c r="D60" s="75"/>
      <c r="E60" s="75"/>
      <c r="F60" s="75"/>
      <c r="G60" s="451"/>
      <c r="H60" s="452"/>
      <c r="I60" s="452"/>
      <c r="J60" s="452"/>
      <c r="K60" s="452"/>
      <c r="L60" s="452"/>
      <c r="M60" s="452"/>
      <c r="N60" s="452"/>
      <c r="O60" s="452"/>
      <c r="P60" s="452"/>
      <c r="Q60" s="452"/>
      <c r="R60" s="452"/>
      <c r="S60" s="452"/>
      <c r="T60" s="452"/>
      <c r="U60" s="452"/>
      <c r="V60" s="452"/>
      <c r="W60" s="452"/>
      <c r="X60" s="453"/>
      <c r="Y60" s="459"/>
      <c r="Z60" s="460"/>
      <c r="AA60" s="460"/>
      <c r="AB60" s="460"/>
      <c r="AC60" s="460"/>
      <c r="AD60" s="460"/>
      <c r="AE60" s="460"/>
      <c r="AF60" s="460"/>
      <c r="AG60" s="460"/>
      <c r="AH60" s="460"/>
      <c r="AI60" s="460"/>
      <c r="AJ60" s="460"/>
      <c r="AK60" s="460"/>
      <c r="AL60" s="460"/>
      <c r="AM60" s="460"/>
      <c r="AN60" s="460"/>
      <c r="AO60" s="460"/>
      <c r="AP60" s="460"/>
      <c r="AQ60" s="460"/>
      <c r="AR60" s="460"/>
      <c r="AS60" s="460"/>
      <c r="AT60" s="460"/>
      <c r="AU60" s="460"/>
      <c r="AV60" s="461"/>
      <c r="AW60" s="42"/>
    </row>
    <row r="61" spans="1:49" x14ac:dyDescent="0.2">
      <c r="A61" s="42"/>
      <c r="B61" s="443"/>
      <c r="C61" s="444"/>
      <c r="D61" s="76"/>
      <c r="E61" s="76"/>
      <c r="F61" s="76"/>
      <c r="G61" s="454"/>
      <c r="H61" s="455"/>
      <c r="I61" s="455"/>
      <c r="J61" s="455"/>
      <c r="K61" s="455"/>
      <c r="L61" s="455"/>
      <c r="M61" s="455"/>
      <c r="N61" s="455"/>
      <c r="O61" s="455"/>
      <c r="P61" s="455"/>
      <c r="Q61" s="455"/>
      <c r="R61" s="455"/>
      <c r="S61" s="455"/>
      <c r="T61" s="455"/>
      <c r="U61" s="455"/>
      <c r="V61" s="455"/>
      <c r="W61" s="455"/>
      <c r="X61" s="456"/>
      <c r="Y61" s="462"/>
      <c r="Z61" s="463"/>
      <c r="AA61" s="463"/>
      <c r="AB61" s="463"/>
      <c r="AC61" s="463"/>
      <c r="AD61" s="463"/>
      <c r="AE61" s="463"/>
      <c r="AF61" s="463"/>
      <c r="AG61" s="463"/>
      <c r="AH61" s="463"/>
      <c r="AI61" s="463"/>
      <c r="AJ61" s="463"/>
      <c r="AK61" s="463"/>
      <c r="AL61" s="463"/>
      <c r="AM61" s="463"/>
      <c r="AN61" s="463"/>
      <c r="AO61" s="463"/>
      <c r="AP61" s="463"/>
      <c r="AQ61" s="463"/>
      <c r="AR61" s="463"/>
      <c r="AS61" s="463"/>
      <c r="AT61" s="463"/>
      <c r="AU61" s="463"/>
      <c r="AV61" s="464"/>
      <c r="AW61" s="42"/>
    </row>
    <row r="62" spans="1:49" x14ac:dyDescent="0.2">
      <c r="A62" s="42"/>
      <c r="B62" s="439">
        <v>10</v>
      </c>
      <c r="C62" s="440"/>
      <c r="D62" s="74"/>
      <c r="E62" s="74"/>
      <c r="F62" s="74"/>
      <c r="G62" s="448" t="s">
        <v>137</v>
      </c>
      <c r="H62" s="449"/>
      <c r="I62" s="449"/>
      <c r="J62" s="449"/>
      <c r="K62" s="449"/>
      <c r="L62" s="449"/>
      <c r="M62" s="449"/>
      <c r="N62" s="449"/>
      <c r="O62" s="449"/>
      <c r="P62" s="449"/>
      <c r="Q62" s="449"/>
      <c r="R62" s="449"/>
      <c r="S62" s="449"/>
      <c r="T62" s="449"/>
      <c r="U62" s="449"/>
      <c r="V62" s="449"/>
      <c r="W62" s="449"/>
      <c r="X62" s="450"/>
      <c r="Y62" s="251" t="s">
        <v>138</v>
      </c>
      <c r="Z62" s="457"/>
      <c r="AA62" s="457"/>
      <c r="AB62" s="457"/>
      <c r="AC62" s="457"/>
      <c r="AD62" s="457"/>
      <c r="AE62" s="457"/>
      <c r="AF62" s="457"/>
      <c r="AG62" s="457"/>
      <c r="AH62" s="457"/>
      <c r="AI62" s="457"/>
      <c r="AJ62" s="457"/>
      <c r="AK62" s="457"/>
      <c r="AL62" s="457"/>
      <c r="AM62" s="457"/>
      <c r="AN62" s="457"/>
      <c r="AO62" s="457"/>
      <c r="AP62" s="457"/>
      <c r="AQ62" s="457"/>
      <c r="AR62" s="457"/>
      <c r="AS62" s="457"/>
      <c r="AT62" s="457"/>
      <c r="AU62" s="457"/>
      <c r="AV62" s="458"/>
      <c r="AW62" s="42"/>
    </row>
    <row r="63" spans="1:49" x14ac:dyDescent="0.2">
      <c r="A63" s="42"/>
      <c r="B63" s="441"/>
      <c r="C63" s="442"/>
      <c r="D63" s="75"/>
      <c r="E63" s="75"/>
      <c r="F63" s="75"/>
      <c r="G63" s="451"/>
      <c r="H63" s="452"/>
      <c r="I63" s="452"/>
      <c r="J63" s="452"/>
      <c r="K63" s="452"/>
      <c r="L63" s="452"/>
      <c r="M63" s="452"/>
      <c r="N63" s="452"/>
      <c r="O63" s="452"/>
      <c r="P63" s="452"/>
      <c r="Q63" s="452"/>
      <c r="R63" s="452"/>
      <c r="S63" s="452"/>
      <c r="T63" s="452"/>
      <c r="U63" s="452"/>
      <c r="V63" s="452"/>
      <c r="W63" s="452"/>
      <c r="X63" s="453"/>
      <c r="Y63" s="459"/>
      <c r="Z63" s="460"/>
      <c r="AA63" s="460"/>
      <c r="AB63" s="460"/>
      <c r="AC63" s="460"/>
      <c r="AD63" s="460"/>
      <c r="AE63" s="460"/>
      <c r="AF63" s="460"/>
      <c r="AG63" s="460"/>
      <c r="AH63" s="460"/>
      <c r="AI63" s="460"/>
      <c r="AJ63" s="460"/>
      <c r="AK63" s="460"/>
      <c r="AL63" s="460"/>
      <c r="AM63" s="460"/>
      <c r="AN63" s="460"/>
      <c r="AO63" s="460"/>
      <c r="AP63" s="460"/>
      <c r="AQ63" s="460"/>
      <c r="AR63" s="460"/>
      <c r="AS63" s="460"/>
      <c r="AT63" s="460"/>
      <c r="AU63" s="460"/>
      <c r="AV63" s="461"/>
      <c r="AW63" s="42"/>
    </row>
    <row r="64" spans="1:49" x14ac:dyDescent="0.2">
      <c r="A64" s="42"/>
      <c r="B64" s="441"/>
      <c r="C64" s="442"/>
      <c r="D64" s="75"/>
      <c r="E64" s="75"/>
      <c r="F64" s="75"/>
      <c r="G64" s="451"/>
      <c r="H64" s="452"/>
      <c r="I64" s="452"/>
      <c r="J64" s="452"/>
      <c r="K64" s="452"/>
      <c r="L64" s="452"/>
      <c r="M64" s="452"/>
      <c r="N64" s="452"/>
      <c r="O64" s="452"/>
      <c r="P64" s="452"/>
      <c r="Q64" s="452"/>
      <c r="R64" s="452"/>
      <c r="S64" s="452"/>
      <c r="T64" s="452"/>
      <c r="U64" s="452"/>
      <c r="V64" s="452"/>
      <c r="W64" s="452"/>
      <c r="X64" s="453"/>
      <c r="Y64" s="459"/>
      <c r="Z64" s="460"/>
      <c r="AA64" s="460"/>
      <c r="AB64" s="460"/>
      <c r="AC64" s="460"/>
      <c r="AD64" s="460"/>
      <c r="AE64" s="460"/>
      <c r="AF64" s="460"/>
      <c r="AG64" s="460"/>
      <c r="AH64" s="460"/>
      <c r="AI64" s="460"/>
      <c r="AJ64" s="460"/>
      <c r="AK64" s="460"/>
      <c r="AL64" s="460"/>
      <c r="AM64" s="460"/>
      <c r="AN64" s="460"/>
      <c r="AO64" s="460"/>
      <c r="AP64" s="460"/>
      <c r="AQ64" s="460"/>
      <c r="AR64" s="460"/>
      <c r="AS64" s="460"/>
      <c r="AT64" s="460"/>
      <c r="AU64" s="460"/>
      <c r="AV64" s="461"/>
      <c r="AW64" s="42"/>
    </row>
    <row r="65" spans="1:49" x14ac:dyDescent="0.2">
      <c r="A65" s="42"/>
      <c r="B65" s="443"/>
      <c r="C65" s="444"/>
      <c r="D65" s="76"/>
      <c r="E65" s="76"/>
      <c r="F65" s="76"/>
      <c r="G65" s="454"/>
      <c r="H65" s="455"/>
      <c r="I65" s="455"/>
      <c r="J65" s="455"/>
      <c r="K65" s="455"/>
      <c r="L65" s="455"/>
      <c r="M65" s="455"/>
      <c r="N65" s="455"/>
      <c r="O65" s="455"/>
      <c r="P65" s="455"/>
      <c r="Q65" s="455"/>
      <c r="R65" s="455"/>
      <c r="S65" s="455"/>
      <c r="T65" s="455"/>
      <c r="U65" s="455"/>
      <c r="V65" s="455"/>
      <c r="W65" s="455"/>
      <c r="X65" s="456"/>
      <c r="Y65" s="462"/>
      <c r="Z65" s="463"/>
      <c r="AA65" s="463"/>
      <c r="AB65" s="463"/>
      <c r="AC65" s="463"/>
      <c r="AD65" s="463"/>
      <c r="AE65" s="463"/>
      <c r="AF65" s="463"/>
      <c r="AG65" s="463"/>
      <c r="AH65" s="463"/>
      <c r="AI65" s="463"/>
      <c r="AJ65" s="463"/>
      <c r="AK65" s="463"/>
      <c r="AL65" s="463"/>
      <c r="AM65" s="463"/>
      <c r="AN65" s="463"/>
      <c r="AO65" s="463"/>
      <c r="AP65" s="463"/>
      <c r="AQ65" s="463"/>
      <c r="AR65" s="463"/>
      <c r="AS65" s="463"/>
      <c r="AT65" s="463"/>
      <c r="AU65" s="463"/>
      <c r="AV65" s="464"/>
      <c r="AW65" s="42"/>
    </row>
    <row r="66" spans="1:49" x14ac:dyDescent="0.2">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row>
    <row r="67" spans="1:49" x14ac:dyDescent="0.2">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row>
    <row r="68" spans="1:49" ht="12" customHeight="1" x14ac:dyDescent="0.2">
      <c r="A68" s="465" t="s">
        <v>69</v>
      </c>
      <c r="B68" s="466"/>
      <c r="C68" s="466"/>
      <c r="D68" s="466"/>
      <c r="E68" s="466"/>
      <c r="F68" s="466"/>
      <c r="G68" s="466"/>
      <c r="H68" s="466"/>
      <c r="I68" s="466"/>
      <c r="J68" s="466"/>
      <c r="K68" s="466"/>
      <c r="L68" s="466"/>
      <c r="M68" s="466"/>
      <c r="N68" s="466"/>
      <c r="O68" s="466"/>
      <c r="P68" s="466"/>
      <c r="Q68" s="466"/>
      <c r="R68" s="466"/>
      <c r="S68" s="466"/>
      <c r="T68" s="466"/>
      <c r="U68" s="466"/>
      <c r="V68" s="466"/>
      <c r="W68" s="466"/>
      <c r="X68" s="466"/>
      <c r="Y68" s="466"/>
      <c r="Z68" s="466"/>
      <c r="AA68" s="466"/>
      <c r="AB68" s="466"/>
      <c r="AC68" s="466"/>
      <c r="AD68" s="466"/>
      <c r="AE68" s="466"/>
      <c r="AF68" s="466"/>
      <c r="AG68" s="466"/>
      <c r="AH68" s="466"/>
      <c r="AI68" s="466"/>
      <c r="AJ68" s="466"/>
      <c r="AK68" s="466"/>
      <c r="AL68" s="466"/>
      <c r="AM68" s="466"/>
      <c r="AN68" s="466"/>
      <c r="AO68" s="466"/>
      <c r="AP68" s="466"/>
      <c r="AQ68" s="466"/>
      <c r="AR68" s="466"/>
      <c r="AS68" s="466"/>
      <c r="AT68" s="466"/>
      <c r="AU68" s="466"/>
      <c r="AV68" s="466"/>
      <c r="AW68" s="467"/>
    </row>
    <row r="69" spans="1:49" ht="12" customHeight="1" x14ac:dyDescent="0.2">
      <c r="A69" s="468"/>
      <c r="B69" s="469"/>
      <c r="C69" s="469"/>
      <c r="D69" s="469"/>
      <c r="E69" s="469"/>
      <c r="F69" s="469"/>
      <c r="G69" s="469"/>
      <c r="H69" s="469"/>
      <c r="I69" s="469"/>
      <c r="J69" s="469"/>
      <c r="K69" s="469"/>
      <c r="L69" s="469"/>
      <c r="M69" s="469"/>
      <c r="N69" s="469"/>
      <c r="O69" s="469"/>
      <c r="P69" s="469"/>
      <c r="Q69" s="469"/>
      <c r="R69" s="469"/>
      <c r="S69" s="469"/>
      <c r="T69" s="469"/>
      <c r="U69" s="469"/>
      <c r="V69" s="469"/>
      <c r="W69" s="469"/>
      <c r="X69" s="469"/>
      <c r="Y69" s="469"/>
      <c r="Z69" s="469"/>
      <c r="AA69" s="469"/>
      <c r="AB69" s="469"/>
      <c r="AC69" s="469"/>
      <c r="AD69" s="469"/>
      <c r="AE69" s="469"/>
      <c r="AF69" s="469"/>
      <c r="AG69" s="469"/>
      <c r="AH69" s="469"/>
      <c r="AI69" s="469"/>
      <c r="AJ69" s="469"/>
      <c r="AK69" s="469"/>
      <c r="AL69" s="469"/>
      <c r="AM69" s="469"/>
      <c r="AN69" s="469"/>
      <c r="AO69" s="469"/>
      <c r="AP69" s="469"/>
      <c r="AQ69" s="469"/>
      <c r="AR69" s="469"/>
      <c r="AS69" s="469"/>
      <c r="AT69" s="469"/>
      <c r="AU69" s="469"/>
      <c r="AV69" s="469"/>
      <c r="AW69" s="470"/>
    </row>
    <row r="70" spans="1:49" x14ac:dyDescent="0.2">
      <c r="A70" s="252" t="str">
        <f>"【"&amp;製品カテゴリ&amp;"】"</f>
        <v>【解凍機】</v>
      </c>
      <c r="B70" s="252"/>
      <c r="C70" s="252"/>
      <c r="D70" s="252"/>
      <c r="E70" s="252"/>
      <c r="F70" s="252"/>
      <c r="G70" s="252"/>
      <c r="H70" s="252"/>
      <c r="I70" s="252"/>
      <c r="J70" s="252"/>
      <c r="K70" s="252"/>
      <c r="L70" s="252"/>
      <c r="M70" s="252"/>
      <c r="N70" s="252"/>
      <c r="O70" s="252"/>
      <c r="P70" s="252"/>
      <c r="Q70" s="252"/>
      <c r="R70" s="252"/>
      <c r="S70" s="252"/>
      <c r="T70" s="252"/>
      <c r="U70" s="252"/>
      <c r="V70" s="252"/>
      <c r="W70" s="252"/>
      <c r="X70" s="252"/>
      <c r="Y70" s="42"/>
      <c r="Z70" s="42"/>
      <c r="AA70" s="42"/>
      <c r="AB70" s="42"/>
      <c r="AC70" s="42"/>
      <c r="AD70" s="42"/>
      <c r="AE70" s="42"/>
      <c r="AF70" s="42"/>
      <c r="AG70" s="42"/>
      <c r="AH70" s="42"/>
      <c r="AI70" s="42"/>
      <c r="AJ70" s="42"/>
      <c r="AK70" s="42"/>
      <c r="AL70" s="42"/>
      <c r="AM70" s="42"/>
      <c r="AN70" s="42"/>
      <c r="AO70" s="42"/>
      <c r="AP70" s="42"/>
      <c r="AQ70" s="42"/>
      <c r="AR70" s="42"/>
      <c r="AS70" s="270" t="s">
        <v>33</v>
      </c>
      <c r="AT70" s="270"/>
      <c r="AU70" s="270"/>
      <c r="AV70" s="270"/>
      <c r="AW70" s="270"/>
    </row>
    <row r="71" spans="1:49" x14ac:dyDescent="0.2">
      <c r="A71" s="249"/>
      <c r="B71" s="249"/>
      <c r="C71" s="249"/>
      <c r="D71" s="249"/>
      <c r="E71" s="249"/>
      <c r="F71" s="249"/>
      <c r="G71" s="249"/>
      <c r="H71" s="249"/>
      <c r="I71" s="249"/>
      <c r="J71" s="249"/>
      <c r="K71" s="249"/>
      <c r="L71" s="249"/>
      <c r="M71" s="249"/>
      <c r="N71" s="249"/>
      <c r="O71" s="249"/>
      <c r="P71" s="249"/>
      <c r="Q71" s="249"/>
      <c r="R71" s="249"/>
      <c r="S71" s="249"/>
      <c r="T71" s="249"/>
      <c r="U71" s="249"/>
      <c r="V71" s="249"/>
      <c r="W71" s="249"/>
      <c r="X71" s="249"/>
      <c r="Y71" s="42"/>
      <c r="Z71" s="42"/>
      <c r="AA71" s="42"/>
      <c r="AB71" s="42"/>
      <c r="AC71" s="42"/>
      <c r="AD71" s="42"/>
      <c r="AE71" s="42"/>
      <c r="AF71" s="42"/>
      <c r="AG71" s="42"/>
      <c r="AH71" s="42"/>
      <c r="AI71" s="42"/>
      <c r="AJ71" s="42"/>
      <c r="AK71" s="42"/>
      <c r="AL71" s="42"/>
      <c r="AM71" s="42"/>
      <c r="AN71" s="42"/>
      <c r="AO71" s="42"/>
      <c r="AP71" s="42"/>
      <c r="AQ71" s="42"/>
      <c r="AR71" s="42"/>
      <c r="AS71" s="271"/>
      <c r="AT71" s="271"/>
      <c r="AU71" s="271"/>
      <c r="AV71" s="271"/>
      <c r="AW71" s="271"/>
    </row>
    <row r="72" spans="1:49" x14ac:dyDescent="0.2">
      <c r="A72" s="42"/>
      <c r="B72" s="249" t="s">
        <v>68</v>
      </c>
      <c r="C72" s="249"/>
      <c r="D72" s="249"/>
      <c r="E72" s="249"/>
      <c r="F72" s="249"/>
      <c r="G72" s="249"/>
      <c r="H72" s="249"/>
      <c r="I72" s="249"/>
      <c r="J72" s="249"/>
      <c r="K72" s="249"/>
      <c r="L72" s="249"/>
      <c r="M72" s="249"/>
      <c r="N72" s="249"/>
      <c r="O72" s="249"/>
      <c r="P72" s="249"/>
      <c r="Q72" s="249"/>
      <c r="R72" s="249"/>
      <c r="S72" s="249"/>
      <c r="T72" s="249"/>
      <c r="U72" s="249"/>
      <c r="V72" s="249"/>
      <c r="W72" s="249"/>
      <c r="X72" s="249"/>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row>
    <row r="73" spans="1:49" x14ac:dyDescent="0.2">
      <c r="A73" s="42"/>
      <c r="B73" s="249"/>
      <c r="C73" s="249"/>
      <c r="D73" s="249"/>
      <c r="E73" s="249"/>
      <c r="F73" s="249"/>
      <c r="G73" s="249"/>
      <c r="H73" s="249"/>
      <c r="I73" s="249"/>
      <c r="J73" s="249"/>
      <c r="K73" s="249"/>
      <c r="L73" s="249"/>
      <c r="M73" s="249"/>
      <c r="N73" s="249"/>
      <c r="O73" s="249"/>
      <c r="P73" s="249"/>
      <c r="Q73" s="249"/>
      <c r="R73" s="249"/>
      <c r="S73" s="249"/>
      <c r="T73" s="249"/>
      <c r="U73" s="249"/>
      <c r="V73" s="249"/>
      <c r="W73" s="249"/>
      <c r="X73" s="249"/>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row>
    <row r="74" spans="1:49" x14ac:dyDescent="0.2">
      <c r="A74" s="42"/>
      <c r="B74" s="249" t="s">
        <v>67</v>
      </c>
      <c r="C74" s="249"/>
      <c r="D74" s="249"/>
      <c r="E74" s="249"/>
      <c r="F74" s="249"/>
      <c r="G74" s="249"/>
      <c r="H74" s="249"/>
      <c r="I74" s="249"/>
      <c r="J74" s="249"/>
      <c r="K74" s="249"/>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249"/>
      <c r="AP74" s="249"/>
      <c r="AQ74" s="249"/>
      <c r="AR74" s="249"/>
      <c r="AS74" s="249"/>
      <c r="AT74" s="249"/>
      <c r="AU74" s="249"/>
      <c r="AV74" s="249"/>
      <c r="AW74" s="42"/>
    </row>
    <row r="75" spans="1:49" x14ac:dyDescent="0.2">
      <c r="A75" s="42"/>
      <c r="B75" s="249"/>
      <c r="C75" s="249"/>
      <c r="D75" s="249"/>
      <c r="E75" s="249"/>
      <c r="F75" s="249"/>
      <c r="G75" s="249"/>
      <c r="H75" s="249"/>
      <c r="I75" s="249"/>
      <c r="J75" s="249"/>
      <c r="K75" s="249"/>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249"/>
      <c r="AP75" s="249"/>
      <c r="AQ75" s="249"/>
      <c r="AR75" s="249"/>
      <c r="AS75" s="249"/>
      <c r="AT75" s="249"/>
      <c r="AU75" s="249"/>
      <c r="AV75" s="249"/>
      <c r="AW75" s="42"/>
    </row>
    <row r="76" spans="1:49" x14ac:dyDescent="0.2">
      <c r="A76" s="42"/>
      <c r="B76" s="249" t="s">
        <v>66</v>
      </c>
      <c r="C76" s="249"/>
      <c r="D76" s="249"/>
      <c r="E76" s="249"/>
      <c r="F76" s="249"/>
      <c r="G76" s="249"/>
      <c r="H76" s="249"/>
      <c r="I76" s="249"/>
      <c r="J76" s="249"/>
      <c r="K76" s="249"/>
      <c r="L76" s="249"/>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249"/>
      <c r="AP76" s="249"/>
      <c r="AQ76" s="249"/>
      <c r="AR76" s="249"/>
      <c r="AS76" s="249"/>
      <c r="AT76" s="249"/>
      <c r="AU76" s="249"/>
      <c r="AV76" s="249"/>
      <c r="AW76" s="42"/>
    </row>
    <row r="77" spans="1:49" x14ac:dyDescent="0.2">
      <c r="A77" s="42"/>
      <c r="B77" s="249"/>
      <c r="C77" s="249"/>
      <c r="D77" s="249"/>
      <c r="E77" s="249"/>
      <c r="F77" s="249"/>
      <c r="G77" s="249"/>
      <c r="H77" s="249"/>
      <c r="I77" s="249"/>
      <c r="J77" s="249"/>
      <c r="K77" s="249"/>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49"/>
      <c r="AK77" s="249"/>
      <c r="AL77" s="249"/>
      <c r="AM77" s="249"/>
      <c r="AN77" s="249"/>
      <c r="AO77" s="249"/>
      <c r="AP77" s="249"/>
      <c r="AQ77" s="249"/>
      <c r="AR77" s="249"/>
      <c r="AS77" s="249"/>
      <c r="AT77" s="249"/>
      <c r="AU77" s="249"/>
      <c r="AV77" s="249"/>
      <c r="AW77" s="42"/>
    </row>
    <row r="78" spans="1:49" x14ac:dyDescent="0.2">
      <c r="A78" s="42"/>
      <c r="B78" s="249" t="s">
        <v>65</v>
      </c>
      <c r="C78" s="249"/>
      <c r="D78" s="249"/>
      <c r="E78" s="249"/>
      <c r="F78" s="249"/>
      <c r="G78" s="249"/>
      <c r="H78" s="249"/>
      <c r="I78" s="249"/>
      <c r="J78" s="249"/>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249"/>
      <c r="AP78" s="249"/>
      <c r="AQ78" s="249"/>
      <c r="AR78" s="249"/>
      <c r="AS78" s="249"/>
      <c r="AT78" s="249"/>
      <c r="AU78" s="249"/>
      <c r="AV78" s="249"/>
      <c r="AW78" s="42"/>
    </row>
    <row r="79" spans="1:49" x14ac:dyDescent="0.2">
      <c r="A79" s="42"/>
      <c r="B79" s="250"/>
      <c r="C79" s="250"/>
      <c r="D79" s="250"/>
      <c r="E79" s="250"/>
      <c r="F79" s="250"/>
      <c r="G79" s="249"/>
      <c r="H79" s="249"/>
      <c r="I79" s="249"/>
      <c r="J79" s="249"/>
      <c r="K79" s="249"/>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49"/>
      <c r="AL79" s="249"/>
      <c r="AM79" s="249"/>
      <c r="AN79" s="249"/>
      <c r="AO79" s="249"/>
      <c r="AP79" s="249"/>
      <c r="AQ79" s="249"/>
      <c r="AR79" s="249"/>
      <c r="AS79" s="249"/>
      <c r="AT79" s="249"/>
      <c r="AU79" s="249"/>
      <c r="AV79" s="249"/>
      <c r="AW79" s="42"/>
    </row>
    <row r="80" spans="1:49" x14ac:dyDescent="0.2">
      <c r="A80" s="42"/>
      <c r="B80" s="447" t="s">
        <v>64</v>
      </c>
      <c r="C80" s="447"/>
      <c r="D80" s="312" t="s">
        <v>63</v>
      </c>
      <c r="E80" s="313"/>
      <c r="F80" s="322"/>
      <c r="G80" s="447" t="s">
        <v>62</v>
      </c>
      <c r="H80" s="447"/>
      <c r="I80" s="447"/>
      <c r="J80" s="447"/>
      <c r="K80" s="447"/>
      <c r="L80" s="447"/>
      <c r="M80" s="447"/>
      <c r="N80" s="447"/>
      <c r="O80" s="447"/>
      <c r="P80" s="447"/>
      <c r="Q80" s="447"/>
      <c r="R80" s="447"/>
      <c r="S80" s="447"/>
      <c r="T80" s="447"/>
      <c r="U80" s="447"/>
      <c r="V80" s="447"/>
      <c r="W80" s="447"/>
      <c r="X80" s="447"/>
      <c r="Y80" s="447"/>
      <c r="Z80" s="447"/>
      <c r="AA80" s="447"/>
      <c r="AB80" s="447"/>
      <c r="AC80" s="447"/>
      <c r="AD80" s="447"/>
      <c r="AE80" s="447"/>
      <c r="AF80" s="447"/>
      <c r="AG80" s="447"/>
      <c r="AH80" s="447"/>
      <c r="AI80" s="447"/>
      <c r="AJ80" s="447"/>
      <c r="AK80" s="447"/>
      <c r="AL80" s="42"/>
      <c r="AM80" s="42"/>
      <c r="AN80" s="42"/>
      <c r="AO80" s="42"/>
      <c r="AP80" s="42"/>
      <c r="AQ80" s="42"/>
      <c r="AR80" s="42"/>
      <c r="AS80" s="42"/>
      <c r="AT80" s="42"/>
      <c r="AU80" s="42"/>
      <c r="AV80" s="42"/>
      <c r="AW80" s="42"/>
    </row>
    <row r="81" spans="1:49" x14ac:dyDescent="0.2">
      <c r="A81" s="42"/>
      <c r="B81" s="447"/>
      <c r="C81" s="447"/>
      <c r="D81" s="314"/>
      <c r="E81" s="315"/>
      <c r="F81" s="323"/>
      <c r="G81" s="447"/>
      <c r="H81" s="447"/>
      <c r="I81" s="447"/>
      <c r="J81" s="447"/>
      <c r="K81" s="447"/>
      <c r="L81" s="447"/>
      <c r="M81" s="447"/>
      <c r="N81" s="447"/>
      <c r="O81" s="447"/>
      <c r="P81" s="447"/>
      <c r="Q81" s="447"/>
      <c r="R81" s="447"/>
      <c r="S81" s="447"/>
      <c r="T81" s="447"/>
      <c r="U81" s="447"/>
      <c r="V81" s="447"/>
      <c r="W81" s="447"/>
      <c r="X81" s="447"/>
      <c r="Y81" s="447"/>
      <c r="Z81" s="447"/>
      <c r="AA81" s="447"/>
      <c r="AB81" s="447"/>
      <c r="AC81" s="447"/>
      <c r="AD81" s="447"/>
      <c r="AE81" s="447"/>
      <c r="AF81" s="447"/>
      <c r="AG81" s="447"/>
      <c r="AH81" s="447"/>
      <c r="AI81" s="447"/>
      <c r="AJ81" s="447"/>
      <c r="AK81" s="447"/>
      <c r="AL81" s="42"/>
      <c r="AM81" s="42"/>
      <c r="AN81" s="42"/>
      <c r="AO81" s="42"/>
      <c r="AP81" s="42"/>
      <c r="AQ81" s="42"/>
      <c r="AR81" s="42"/>
      <c r="AS81" s="42"/>
      <c r="AT81" s="42"/>
      <c r="AU81" s="42"/>
      <c r="AV81" s="42"/>
      <c r="AW81" s="42"/>
    </row>
    <row r="82" spans="1:49" ht="12" customHeight="1" x14ac:dyDescent="0.2">
      <c r="A82" s="42"/>
      <c r="B82" s="441">
        <v>1</v>
      </c>
      <c r="C82" s="442"/>
      <c r="D82" s="75"/>
      <c r="E82" s="75"/>
      <c r="F82" s="75"/>
      <c r="G82" s="446" t="s">
        <v>59</v>
      </c>
      <c r="H82" s="446"/>
      <c r="I82" s="446"/>
      <c r="J82" s="446"/>
      <c r="K82" s="446"/>
      <c r="L82" s="446"/>
      <c r="M82" s="446"/>
      <c r="N82" s="446"/>
      <c r="O82" s="446"/>
      <c r="P82" s="446"/>
      <c r="Q82" s="446"/>
      <c r="R82" s="446"/>
      <c r="S82" s="446"/>
      <c r="T82" s="446"/>
      <c r="U82" s="446"/>
      <c r="V82" s="446"/>
      <c r="W82" s="446"/>
      <c r="X82" s="446"/>
      <c r="Y82" s="446"/>
      <c r="Z82" s="446"/>
      <c r="AA82" s="446"/>
      <c r="AB82" s="446"/>
      <c r="AC82" s="446"/>
      <c r="AD82" s="446"/>
      <c r="AE82" s="446"/>
      <c r="AF82" s="446"/>
      <c r="AG82" s="446"/>
      <c r="AH82" s="446"/>
      <c r="AI82" s="446"/>
      <c r="AJ82" s="446"/>
      <c r="AK82" s="446"/>
      <c r="AL82" s="42"/>
      <c r="AM82" s="42"/>
      <c r="AN82" s="42"/>
      <c r="AO82" s="42"/>
      <c r="AP82" s="42"/>
      <c r="AQ82" s="42"/>
      <c r="AR82" s="42"/>
      <c r="AS82" s="42"/>
      <c r="AT82" s="42"/>
      <c r="AU82" s="42"/>
      <c r="AV82" s="42"/>
      <c r="AW82" s="42"/>
    </row>
    <row r="83" spans="1:49" x14ac:dyDescent="0.2">
      <c r="A83" s="42"/>
      <c r="B83" s="441"/>
      <c r="C83" s="442"/>
      <c r="D83" s="75"/>
      <c r="E83" s="75"/>
      <c r="F83" s="75"/>
      <c r="G83" s="446"/>
      <c r="H83" s="446"/>
      <c r="I83" s="446"/>
      <c r="J83" s="446"/>
      <c r="K83" s="446"/>
      <c r="L83" s="446"/>
      <c r="M83" s="446"/>
      <c r="N83" s="446"/>
      <c r="O83" s="446"/>
      <c r="P83" s="446"/>
      <c r="Q83" s="446"/>
      <c r="R83" s="446"/>
      <c r="S83" s="446"/>
      <c r="T83" s="446"/>
      <c r="U83" s="446"/>
      <c r="V83" s="446"/>
      <c r="W83" s="446"/>
      <c r="X83" s="446"/>
      <c r="Y83" s="446"/>
      <c r="Z83" s="446"/>
      <c r="AA83" s="446"/>
      <c r="AB83" s="446"/>
      <c r="AC83" s="446"/>
      <c r="AD83" s="446"/>
      <c r="AE83" s="446"/>
      <c r="AF83" s="446"/>
      <c r="AG83" s="446"/>
      <c r="AH83" s="446"/>
      <c r="AI83" s="446"/>
      <c r="AJ83" s="446"/>
      <c r="AK83" s="446"/>
      <c r="AL83" s="42"/>
      <c r="AM83" s="42"/>
      <c r="AN83" s="42"/>
      <c r="AO83" s="42"/>
      <c r="AP83" s="42"/>
      <c r="AQ83" s="42"/>
      <c r="AR83" s="42"/>
      <c r="AS83" s="42"/>
      <c r="AT83" s="42"/>
      <c r="AU83" s="42"/>
      <c r="AV83" s="42"/>
      <c r="AW83" s="42"/>
    </row>
    <row r="84" spans="1:49" x14ac:dyDescent="0.2">
      <c r="A84" s="42"/>
      <c r="B84" s="443"/>
      <c r="C84" s="444"/>
      <c r="D84" s="76"/>
      <c r="E84" s="76"/>
      <c r="F84" s="76"/>
      <c r="G84" s="446"/>
      <c r="H84" s="446"/>
      <c r="I84" s="446"/>
      <c r="J84" s="446"/>
      <c r="K84" s="446"/>
      <c r="L84" s="446"/>
      <c r="M84" s="446"/>
      <c r="N84" s="446"/>
      <c r="O84" s="446"/>
      <c r="P84" s="446"/>
      <c r="Q84" s="446"/>
      <c r="R84" s="446"/>
      <c r="S84" s="446"/>
      <c r="T84" s="446"/>
      <c r="U84" s="446"/>
      <c r="V84" s="446"/>
      <c r="W84" s="446"/>
      <c r="X84" s="446"/>
      <c r="Y84" s="446"/>
      <c r="Z84" s="446"/>
      <c r="AA84" s="446"/>
      <c r="AB84" s="446"/>
      <c r="AC84" s="446"/>
      <c r="AD84" s="446"/>
      <c r="AE84" s="446"/>
      <c r="AF84" s="446"/>
      <c r="AG84" s="446"/>
      <c r="AH84" s="446"/>
      <c r="AI84" s="446"/>
      <c r="AJ84" s="446"/>
      <c r="AK84" s="446"/>
      <c r="AL84" s="42"/>
      <c r="AM84" s="42"/>
      <c r="AN84" s="42"/>
      <c r="AO84" s="42"/>
      <c r="AP84" s="42"/>
      <c r="AQ84" s="42"/>
      <c r="AR84" s="42"/>
      <c r="AS84" s="42"/>
      <c r="AT84" s="42"/>
      <c r="AU84" s="42"/>
      <c r="AV84" s="42"/>
      <c r="AW84" s="42"/>
    </row>
    <row r="85" spans="1:49" x14ac:dyDescent="0.2">
      <c r="A85" s="42"/>
      <c r="B85" s="439">
        <v>2</v>
      </c>
      <c r="C85" s="440"/>
      <c r="D85" s="74"/>
      <c r="E85" s="74"/>
      <c r="F85" s="74"/>
      <c r="G85" s="446" t="s">
        <v>61</v>
      </c>
      <c r="H85" s="446"/>
      <c r="I85" s="446"/>
      <c r="J85" s="446"/>
      <c r="K85" s="446"/>
      <c r="L85" s="446"/>
      <c r="M85" s="446"/>
      <c r="N85" s="446"/>
      <c r="O85" s="446"/>
      <c r="P85" s="446"/>
      <c r="Q85" s="446"/>
      <c r="R85" s="446"/>
      <c r="S85" s="446"/>
      <c r="T85" s="446"/>
      <c r="U85" s="446"/>
      <c r="V85" s="446"/>
      <c r="W85" s="446"/>
      <c r="X85" s="446"/>
      <c r="Y85" s="446"/>
      <c r="Z85" s="446"/>
      <c r="AA85" s="446"/>
      <c r="AB85" s="446"/>
      <c r="AC85" s="446"/>
      <c r="AD85" s="446"/>
      <c r="AE85" s="446"/>
      <c r="AF85" s="446"/>
      <c r="AG85" s="446"/>
      <c r="AH85" s="446"/>
      <c r="AI85" s="446"/>
      <c r="AJ85" s="446"/>
      <c r="AK85" s="446"/>
      <c r="AL85" s="42"/>
      <c r="AM85" s="42"/>
      <c r="AN85" s="42"/>
      <c r="AO85" s="42"/>
      <c r="AP85" s="42"/>
      <c r="AQ85" s="42"/>
      <c r="AR85" s="42"/>
      <c r="AS85" s="42"/>
      <c r="AT85" s="42"/>
      <c r="AU85" s="42"/>
      <c r="AV85" s="42"/>
      <c r="AW85" s="42"/>
    </row>
    <row r="86" spans="1:49" x14ac:dyDescent="0.2">
      <c r="A86" s="42"/>
      <c r="B86" s="441"/>
      <c r="C86" s="442"/>
      <c r="D86" s="75"/>
      <c r="E86" s="75"/>
      <c r="F86" s="75"/>
      <c r="G86" s="446"/>
      <c r="H86" s="446"/>
      <c r="I86" s="446"/>
      <c r="J86" s="446"/>
      <c r="K86" s="446"/>
      <c r="L86" s="446"/>
      <c r="M86" s="446"/>
      <c r="N86" s="446"/>
      <c r="O86" s="446"/>
      <c r="P86" s="446"/>
      <c r="Q86" s="446"/>
      <c r="R86" s="446"/>
      <c r="S86" s="446"/>
      <c r="T86" s="446"/>
      <c r="U86" s="446"/>
      <c r="V86" s="446"/>
      <c r="W86" s="446"/>
      <c r="X86" s="446"/>
      <c r="Y86" s="446"/>
      <c r="Z86" s="446"/>
      <c r="AA86" s="446"/>
      <c r="AB86" s="446"/>
      <c r="AC86" s="446"/>
      <c r="AD86" s="446"/>
      <c r="AE86" s="446"/>
      <c r="AF86" s="446"/>
      <c r="AG86" s="446"/>
      <c r="AH86" s="446"/>
      <c r="AI86" s="446"/>
      <c r="AJ86" s="446"/>
      <c r="AK86" s="446"/>
      <c r="AL86" s="42"/>
      <c r="AM86" s="42"/>
      <c r="AN86" s="42"/>
      <c r="AO86" s="42"/>
      <c r="AP86" s="42"/>
      <c r="AQ86" s="42"/>
      <c r="AR86" s="42"/>
      <c r="AS86" s="42"/>
      <c r="AT86" s="42"/>
      <c r="AU86" s="42"/>
      <c r="AV86" s="42"/>
      <c r="AW86" s="42"/>
    </row>
    <row r="87" spans="1:49" x14ac:dyDescent="0.2">
      <c r="A87" s="42"/>
      <c r="B87" s="443"/>
      <c r="C87" s="444"/>
      <c r="D87" s="76"/>
      <c r="E87" s="76"/>
      <c r="F87" s="76"/>
      <c r="G87" s="446"/>
      <c r="H87" s="446"/>
      <c r="I87" s="446"/>
      <c r="J87" s="446"/>
      <c r="K87" s="446"/>
      <c r="L87" s="446"/>
      <c r="M87" s="446"/>
      <c r="N87" s="446"/>
      <c r="O87" s="446"/>
      <c r="P87" s="446"/>
      <c r="Q87" s="446"/>
      <c r="R87" s="446"/>
      <c r="S87" s="446"/>
      <c r="T87" s="446"/>
      <c r="U87" s="446"/>
      <c r="V87" s="446"/>
      <c r="W87" s="446"/>
      <c r="X87" s="446"/>
      <c r="Y87" s="446"/>
      <c r="Z87" s="446"/>
      <c r="AA87" s="446"/>
      <c r="AB87" s="446"/>
      <c r="AC87" s="446"/>
      <c r="AD87" s="446"/>
      <c r="AE87" s="446"/>
      <c r="AF87" s="446"/>
      <c r="AG87" s="446"/>
      <c r="AH87" s="446"/>
      <c r="AI87" s="446"/>
      <c r="AJ87" s="446"/>
      <c r="AK87" s="446"/>
      <c r="AL87" s="42"/>
      <c r="AM87" s="42"/>
      <c r="AN87" s="42"/>
      <c r="AO87" s="42"/>
      <c r="AP87" s="42"/>
      <c r="AQ87" s="42"/>
      <c r="AR87" s="42"/>
      <c r="AS87" s="42"/>
      <c r="AT87" s="42"/>
      <c r="AU87" s="42"/>
      <c r="AV87" s="42"/>
      <c r="AW87" s="42"/>
    </row>
    <row r="88" spans="1:49" x14ac:dyDescent="0.2">
      <c r="A88" s="42"/>
      <c r="B88" s="439">
        <v>3</v>
      </c>
      <c r="C88" s="440"/>
      <c r="D88" s="74"/>
      <c r="E88" s="74"/>
      <c r="F88" s="74"/>
      <c r="G88" s="446" t="s">
        <v>60</v>
      </c>
      <c r="H88" s="446"/>
      <c r="I88" s="446"/>
      <c r="J88" s="446"/>
      <c r="K88" s="446"/>
      <c r="L88" s="446"/>
      <c r="M88" s="446"/>
      <c r="N88" s="446"/>
      <c r="O88" s="446"/>
      <c r="P88" s="446"/>
      <c r="Q88" s="446"/>
      <c r="R88" s="446"/>
      <c r="S88" s="446"/>
      <c r="T88" s="446"/>
      <c r="U88" s="446"/>
      <c r="V88" s="446"/>
      <c r="W88" s="446"/>
      <c r="X88" s="446"/>
      <c r="Y88" s="446"/>
      <c r="Z88" s="446"/>
      <c r="AA88" s="446"/>
      <c r="AB88" s="446"/>
      <c r="AC88" s="446"/>
      <c r="AD88" s="446"/>
      <c r="AE88" s="446"/>
      <c r="AF88" s="446"/>
      <c r="AG88" s="446"/>
      <c r="AH88" s="446"/>
      <c r="AI88" s="446"/>
      <c r="AJ88" s="446"/>
      <c r="AK88" s="446"/>
      <c r="AL88" s="42"/>
      <c r="AM88" s="42"/>
      <c r="AN88" s="42"/>
      <c r="AO88" s="42"/>
      <c r="AP88" s="42"/>
      <c r="AQ88" s="42"/>
      <c r="AR88" s="42"/>
      <c r="AS88" s="42"/>
      <c r="AT88" s="42"/>
      <c r="AU88" s="42"/>
      <c r="AV88" s="42"/>
      <c r="AW88" s="42"/>
    </row>
    <row r="89" spans="1:49" x14ac:dyDescent="0.2">
      <c r="A89" s="42"/>
      <c r="B89" s="441"/>
      <c r="C89" s="442"/>
      <c r="D89" s="75"/>
      <c r="E89" s="75"/>
      <c r="F89" s="75"/>
      <c r="G89" s="446"/>
      <c r="H89" s="446"/>
      <c r="I89" s="446"/>
      <c r="J89" s="446"/>
      <c r="K89" s="446"/>
      <c r="L89" s="446"/>
      <c r="M89" s="446"/>
      <c r="N89" s="446"/>
      <c r="O89" s="446"/>
      <c r="P89" s="446"/>
      <c r="Q89" s="446"/>
      <c r="R89" s="446"/>
      <c r="S89" s="446"/>
      <c r="T89" s="446"/>
      <c r="U89" s="446"/>
      <c r="V89" s="446"/>
      <c r="W89" s="446"/>
      <c r="X89" s="446"/>
      <c r="Y89" s="446"/>
      <c r="Z89" s="446"/>
      <c r="AA89" s="446"/>
      <c r="AB89" s="446"/>
      <c r="AC89" s="446"/>
      <c r="AD89" s="446"/>
      <c r="AE89" s="446"/>
      <c r="AF89" s="446"/>
      <c r="AG89" s="446"/>
      <c r="AH89" s="446"/>
      <c r="AI89" s="446"/>
      <c r="AJ89" s="446"/>
      <c r="AK89" s="446"/>
      <c r="AL89" s="42"/>
      <c r="AM89" s="42"/>
      <c r="AN89" s="42"/>
      <c r="AO89" s="42"/>
      <c r="AP89" s="42"/>
      <c r="AQ89" s="42"/>
      <c r="AR89" s="42"/>
      <c r="AS89" s="42"/>
      <c r="AT89" s="42"/>
      <c r="AU89" s="42"/>
      <c r="AV89" s="42"/>
      <c r="AW89" s="42"/>
    </row>
    <row r="90" spans="1:49" x14ac:dyDescent="0.2">
      <c r="A90" s="42"/>
      <c r="B90" s="443"/>
      <c r="C90" s="444"/>
      <c r="D90" s="76"/>
      <c r="E90" s="76"/>
      <c r="F90" s="76"/>
      <c r="G90" s="446"/>
      <c r="H90" s="446"/>
      <c r="I90" s="446"/>
      <c r="J90" s="446"/>
      <c r="K90" s="446"/>
      <c r="L90" s="446"/>
      <c r="M90" s="446"/>
      <c r="N90" s="446"/>
      <c r="O90" s="446"/>
      <c r="P90" s="446"/>
      <c r="Q90" s="446"/>
      <c r="R90" s="446"/>
      <c r="S90" s="446"/>
      <c r="T90" s="446"/>
      <c r="U90" s="446"/>
      <c r="V90" s="446"/>
      <c r="W90" s="446"/>
      <c r="X90" s="446"/>
      <c r="Y90" s="446"/>
      <c r="Z90" s="446"/>
      <c r="AA90" s="446"/>
      <c r="AB90" s="446"/>
      <c r="AC90" s="446"/>
      <c r="AD90" s="446"/>
      <c r="AE90" s="446"/>
      <c r="AF90" s="446"/>
      <c r="AG90" s="446"/>
      <c r="AH90" s="446"/>
      <c r="AI90" s="446"/>
      <c r="AJ90" s="446"/>
      <c r="AK90" s="446"/>
      <c r="AL90" s="42"/>
      <c r="AM90" s="42"/>
      <c r="AN90" s="42"/>
      <c r="AO90" s="42"/>
      <c r="AP90" s="42"/>
      <c r="AQ90" s="42"/>
      <c r="AR90" s="42"/>
      <c r="AS90" s="42"/>
      <c r="AT90" s="42"/>
      <c r="AU90" s="42"/>
      <c r="AV90" s="42"/>
      <c r="AW90" s="42"/>
    </row>
    <row r="91" spans="1:49" x14ac:dyDescent="0.2">
      <c r="A91" s="42"/>
      <c r="B91" s="441">
        <v>4</v>
      </c>
      <c r="C91" s="442"/>
      <c r="D91" s="75"/>
      <c r="E91" s="75"/>
      <c r="F91" s="75"/>
      <c r="G91" s="445" t="s">
        <v>58</v>
      </c>
      <c r="H91" s="445"/>
      <c r="I91" s="445"/>
      <c r="J91" s="445"/>
      <c r="K91" s="445"/>
      <c r="L91" s="445"/>
      <c r="M91" s="445"/>
      <c r="N91" s="445"/>
      <c r="O91" s="445"/>
      <c r="P91" s="445"/>
      <c r="Q91" s="445"/>
      <c r="R91" s="445"/>
      <c r="S91" s="445"/>
      <c r="T91" s="445"/>
      <c r="U91" s="445"/>
      <c r="V91" s="445"/>
      <c r="W91" s="445"/>
      <c r="X91" s="445"/>
      <c r="Y91" s="445"/>
      <c r="Z91" s="445"/>
      <c r="AA91" s="445"/>
      <c r="AB91" s="445"/>
      <c r="AC91" s="445"/>
      <c r="AD91" s="445"/>
      <c r="AE91" s="445"/>
      <c r="AF91" s="445"/>
      <c r="AG91" s="445"/>
      <c r="AH91" s="445"/>
      <c r="AI91" s="445"/>
      <c r="AJ91" s="445"/>
      <c r="AK91" s="445"/>
      <c r="AL91" s="42"/>
      <c r="AM91" s="42"/>
      <c r="AN91" s="42"/>
      <c r="AO91" s="42"/>
      <c r="AP91" s="42"/>
      <c r="AQ91" s="42"/>
      <c r="AR91" s="42"/>
      <c r="AS91" s="42"/>
      <c r="AT91" s="42"/>
      <c r="AU91" s="42"/>
      <c r="AV91" s="42"/>
      <c r="AW91" s="42"/>
    </row>
    <row r="92" spans="1:49" x14ac:dyDescent="0.2">
      <c r="A92" s="42"/>
      <c r="B92" s="441"/>
      <c r="C92" s="442"/>
      <c r="D92" s="75"/>
      <c r="E92" s="75"/>
      <c r="F92" s="75"/>
      <c r="G92" s="445"/>
      <c r="H92" s="445"/>
      <c r="I92" s="445"/>
      <c r="J92" s="445"/>
      <c r="K92" s="445"/>
      <c r="L92" s="445"/>
      <c r="M92" s="445"/>
      <c r="N92" s="445"/>
      <c r="O92" s="445"/>
      <c r="P92" s="445"/>
      <c r="Q92" s="445"/>
      <c r="R92" s="445"/>
      <c r="S92" s="445"/>
      <c r="T92" s="445"/>
      <c r="U92" s="445"/>
      <c r="V92" s="445"/>
      <c r="W92" s="445"/>
      <c r="X92" s="445"/>
      <c r="Y92" s="445"/>
      <c r="Z92" s="445"/>
      <c r="AA92" s="445"/>
      <c r="AB92" s="445"/>
      <c r="AC92" s="445"/>
      <c r="AD92" s="445"/>
      <c r="AE92" s="445"/>
      <c r="AF92" s="445"/>
      <c r="AG92" s="445"/>
      <c r="AH92" s="445"/>
      <c r="AI92" s="445"/>
      <c r="AJ92" s="445"/>
      <c r="AK92" s="445"/>
      <c r="AL92" s="42"/>
      <c r="AM92" s="42"/>
      <c r="AN92" s="42"/>
      <c r="AO92" s="42"/>
      <c r="AP92" s="42"/>
      <c r="AQ92" s="42"/>
      <c r="AR92" s="42"/>
      <c r="AS92" s="42"/>
      <c r="AT92" s="42"/>
      <c r="AU92" s="42"/>
      <c r="AV92" s="42"/>
      <c r="AW92" s="42"/>
    </row>
    <row r="93" spans="1:49" x14ac:dyDescent="0.2">
      <c r="A93" s="42"/>
      <c r="B93" s="443"/>
      <c r="C93" s="444"/>
      <c r="D93" s="76"/>
      <c r="E93" s="76"/>
      <c r="F93" s="76"/>
      <c r="G93" s="445"/>
      <c r="H93" s="445"/>
      <c r="I93" s="445"/>
      <c r="J93" s="445"/>
      <c r="K93" s="445"/>
      <c r="L93" s="445"/>
      <c r="M93" s="445"/>
      <c r="N93" s="445"/>
      <c r="O93" s="445"/>
      <c r="P93" s="445"/>
      <c r="Q93" s="445"/>
      <c r="R93" s="445"/>
      <c r="S93" s="445"/>
      <c r="T93" s="445"/>
      <c r="U93" s="445"/>
      <c r="V93" s="445"/>
      <c r="W93" s="445"/>
      <c r="X93" s="445"/>
      <c r="Y93" s="445"/>
      <c r="Z93" s="445"/>
      <c r="AA93" s="445"/>
      <c r="AB93" s="445"/>
      <c r="AC93" s="445"/>
      <c r="AD93" s="445"/>
      <c r="AE93" s="445"/>
      <c r="AF93" s="445"/>
      <c r="AG93" s="445"/>
      <c r="AH93" s="445"/>
      <c r="AI93" s="445"/>
      <c r="AJ93" s="445"/>
      <c r="AK93" s="445"/>
      <c r="AL93" s="42"/>
      <c r="AM93" s="42"/>
      <c r="AN93" s="42"/>
      <c r="AO93" s="42"/>
      <c r="AP93" s="42"/>
      <c r="AQ93" s="42"/>
      <c r="AR93" s="42"/>
      <c r="AS93" s="42"/>
      <c r="AT93" s="42"/>
      <c r="AU93" s="42"/>
      <c r="AV93" s="42"/>
      <c r="AW93" s="42"/>
    </row>
    <row r="94" spans="1:49" x14ac:dyDescent="0.2">
      <c r="A94" s="42"/>
      <c r="B94" s="439">
        <v>5</v>
      </c>
      <c r="C94" s="440"/>
      <c r="D94" s="74"/>
      <c r="E94" s="74"/>
      <c r="F94" s="74"/>
      <c r="G94" s="445" t="s">
        <v>109</v>
      </c>
      <c r="H94" s="445"/>
      <c r="I94" s="445"/>
      <c r="J94" s="445"/>
      <c r="K94" s="445"/>
      <c r="L94" s="445"/>
      <c r="M94" s="445"/>
      <c r="N94" s="445"/>
      <c r="O94" s="445"/>
      <c r="P94" s="445"/>
      <c r="Q94" s="445"/>
      <c r="R94" s="445"/>
      <c r="S94" s="445"/>
      <c r="T94" s="445"/>
      <c r="U94" s="445"/>
      <c r="V94" s="445"/>
      <c r="W94" s="445"/>
      <c r="X94" s="445"/>
      <c r="Y94" s="445"/>
      <c r="Z94" s="445"/>
      <c r="AA94" s="445"/>
      <c r="AB94" s="445"/>
      <c r="AC94" s="445"/>
      <c r="AD94" s="445"/>
      <c r="AE94" s="445"/>
      <c r="AF94" s="445"/>
      <c r="AG94" s="445"/>
      <c r="AH94" s="445"/>
      <c r="AI94" s="445"/>
      <c r="AJ94" s="445"/>
      <c r="AK94" s="445"/>
      <c r="AL94" s="42"/>
      <c r="AM94" s="42"/>
      <c r="AN94" s="42"/>
      <c r="AO94" s="42"/>
      <c r="AP94" s="42"/>
      <c r="AQ94" s="42"/>
      <c r="AR94" s="42"/>
      <c r="AS94" s="42"/>
      <c r="AT94" s="42"/>
      <c r="AU94" s="42"/>
      <c r="AV94" s="42"/>
      <c r="AW94" s="42"/>
    </row>
    <row r="95" spans="1:49" x14ac:dyDescent="0.2">
      <c r="A95" s="42"/>
      <c r="B95" s="441"/>
      <c r="C95" s="442"/>
      <c r="D95" s="75"/>
      <c r="E95" s="75"/>
      <c r="F95" s="75"/>
      <c r="G95" s="445"/>
      <c r="H95" s="445"/>
      <c r="I95" s="445"/>
      <c r="J95" s="445"/>
      <c r="K95" s="445"/>
      <c r="L95" s="445"/>
      <c r="M95" s="445"/>
      <c r="N95" s="445"/>
      <c r="O95" s="445"/>
      <c r="P95" s="445"/>
      <c r="Q95" s="445"/>
      <c r="R95" s="445"/>
      <c r="S95" s="445"/>
      <c r="T95" s="445"/>
      <c r="U95" s="445"/>
      <c r="V95" s="445"/>
      <c r="W95" s="445"/>
      <c r="X95" s="445"/>
      <c r="Y95" s="445"/>
      <c r="Z95" s="445"/>
      <c r="AA95" s="445"/>
      <c r="AB95" s="445"/>
      <c r="AC95" s="445"/>
      <c r="AD95" s="445"/>
      <c r="AE95" s="445"/>
      <c r="AF95" s="445"/>
      <c r="AG95" s="445"/>
      <c r="AH95" s="445"/>
      <c r="AI95" s="445"/>
      <c r="AJ95" s="445"/>
      <c r="AK95" s="445"/>
      <c r="AL95" s="42"/>
      <c r="AM95" s="42"/>
      <c r="AN95" s="42"/>
      <c r="AO95" s="42"/>
      <c r="AP95" s="42"/>
      <c r="AQ95" s="42"/>
      <c r="AR95" s="42"/>
      <c r="AS95" s="42"/>
      <c r="AT95" s="42"/>
      <c r="AU95" s="42"/>
      <c r="AV95" s="42"/>
      <c r="AW95" s="42"/>
    </row>
    <row r="96" spans="1:49" x14ac:dyDescent="0.2">
      <c r="A96" s="42"/>
      <c r="B96" s="443"/>
      <c r="C96" s="444"/>
      <c r="D96" s="76"/>
      <c r="E96" s="76"/>
      <c r="F96" s="76"/>
      <c r="G96" s="445"/>
      <c r="H96" s="445"/>
      <c r="I96" s="445"/>
      <c r="J96" s="445"/>
      <c r="K96" s="445"/>
      <c r="L96" s="445"/>
      <c r="M96" s="445"/>
      <c r="N96" s="445"/>
      <c r="O96" s="445"/>
      <c r="P96" s="445"/>
      <c r="Q96" s="445"/>
      <c r="R96" s="445"/>
      <c r="S96" s="445"/>
      <c r="T96" s="445"/>
      <c r="U96" s="445"/>
      <c r="V96" s="445"/>
      <c r="W96" s="445"/>
      <c r="X96" s="445"/>
      <c r="Y96" s="445"/>
      <c r="Z96" s="445"/>
      <c r="AA96" s="445"/>
      <c r="AB96" s="445"/>
      <c r="AC96" s="445"/>
      <c r="AD96" s="445"/>
      <c r="AE96" s="445"/>
      <c r="AF96" s="445"/>
      <c r="AG96" s="445"/>
      <c r="AH96" s="445"/>
      <c r="AI96" s="445"/>
      <c r="AJ96" s="445"/>
      <c r="AK96" s="445"/>
      <c r="AL96" s="42"/>
      <c r="AM96" s="42"/>
      <c r="AN96" s="42"/>
      <c r="AO96" s="42"/>
      <c r="AP96" s="42"/>
      <c r="AQ96" s="42"/>
      <c r="AR96" s="42"/>
      <c r="AS96" s="42"/>
      <c r="AT96" s="42"/>
      <c r="AU96" s="42"/>
      <c r="AV96" s="42"/>
      <c r="AW96" s="42"/>
    </row>
    <row r="97" spans="1:49" x14ac:dyDescent="0.2">
      <c r="A97" s="42"/>
      <c r="B97" s="439">
        <v>6</v>
      </c>
      <c r="C97" s="440"/>
      <c r="D97" s="74"/>
      <c r="E97" s="74"/>
      <c r="F97" s="74"/>
      <c r="G97" s="445" t="s">
        <v>110</v>
      </c>
      <c r="H97" s="445"/>
      <c r="I97" s="445"/>
      <c r="J97" s="445"/>
      <c r="K97" s="445"/>
      <c r="L97" s="445"/>
      <c r="M97" s="445"/>
      <c r="N97" s="445"/>
      <c r="O97" s="445"/>
      <c r="P97" s="445"/>
      <c r="Q97" s="445"/>
      <c r="R97" s="445"/>
      <c r="S97" s="445"/>
      <c r="T97" s="445"/>
      <c r="U97" s="445"/>
      <c r="V97" s="445"/>
      <c r="W97" s="445"/>
      <c r="X97" s="445"/>
      <c r="Y97" s="445"/>
      <c r="Z97" s="445"/>
      <c r="AA97" s="445"/>
      <c r="AB97" s="445"/>
      <c r="AC97" s="445"/>
      <c r="AD97" s="445"/>
      <c r="AE97" s="445"/>
      <c r="AF97" s="445"/>
      <c r="AG97" s="445"/>
      <c r="AH97" s="445"/>
      <c r="AI97" s="445"/>
      <c r="AJ97" s="445"/>
      <c r="AK97" s="445"/>
      <c r="AL97" s="42"/>
      <c r="AM97" s="42"/>
      <c r="AN97" s="42"/>
      <c r="AO97" s="42"/>
      <c r="AP97" s="42"/>
      <c r="AQ97" s="42"/>
      <c r="AR97" s="42"/>
      <c r="AS97" s="42"/>
      <c r="AT97" s="42"/>
      <c r="AU97" s="42"/>
      <c r="AV97" s="42"/>
      <c r="AW97" s="42"/>
    </row>
    <row r="98" spans="1:49" x14ac:dyDescent="0.2">
      <c r="A98" s="42"/>
      <c r="B98" s="441"/>
      <c r="C98" s="442"/>
      <c r="D98" s="75"/>
      <c r="E98" s="75"/>
      <c r="F98" s="75"/>
      <c r="G98" s="445"/>
      <c r="H98" s="445"/>
      <c r="I98" s="445"/>
      <c r="J98" s="445"/>
      <c r="K98" s="445"/>
      <c r="L98" s="445"/>
      <c r="M98" s="445"/>
      <c r="N98" s="445"/>
      <c r="O98" s="445"/>
      <c r="P98" s="445"/>
      <c r="Q98" s="445"/>
      <c r="R98" s="445"/>
      <c r="S98" s="445"/>
      <c r="T98" s="445"/>
      <c r="U98" s="445"/>
      <c r="V98" s="445"/>
      <c r="W98" s="445"/>
      <c r="X98" s="445"/>
      <c r="Y98" s="445"/>
      <c r="Z98" s="445"/>
      <c r="AA98" s="445"/>
      <c r="AB98" s="445"/>
      <c r="AC98" s="445"/>
      <c r="AD98" s="445"/>
      <c r="AE98" s="445"/>
      <c r="AF98" s="445"/>
      <c r="AG98" s="445"/>
      <c r="AH98" s="445"/>
      <c r="AI98" s="445"/>
      <c r="AJ98" s="445"/>
      <c r="AK98" s="445"/>
      <c r="AL98" s="42"/>
      <c r="AM98" s="42"/>
      <c r="AN98" s="42"/>
      <c r="AO98" s="42"/>
      <c r="AP98" s="42"/>
      <c r="AQ98" s="42"/>
      <c r="AR98" s="42"/>
      <c r="AS98" s="42"/>
      <c r="AT98" s="42"/>
      <c r="AU98" s="42"/>
      <c r="AV98" s="42"/>
      <c r="AW98" s="42"/>
    </row>
    <row r="99" spans="1:49" x14ac:dyDescent="0.2">
      <c r="A99" s="42"/>
      <c r="B99" s="443"/>
      <c r="C99" s="444"/>
      <c r="D99" s="76"/>
      <c r="E99" s="76"/>
      <c r="F99" s="76"/>
      <c r="G99" s="445"/>
      <c r="H99" s="445"/>
      <c r="I99" s="445"/>
      <c r="J99" s="445"/>
      <c r="K99" s="445"/>
      <c r="L99" s="445"/>
      <c r="M99" s="445"/>
      <c r="N99" s="445"/>
      <c r="O99" s="445"/>
      <c r="P99" s="445"/>
      <c r="Q99" s="445"/>
      <c r="R99" s="445"/>
      <c r="S99" s="445"/>
      <c r="T99" s="445"/>
      <c r="U99" s="445"/>
      <c r="V99" s="445"/>
      <c r="W99" s="445"/>
      <c r="X99" s="445"/>
      <c r="Y99" s="445"/>
      <c r="Z99" s="445"/>
      <c r="AA99" s="445"/>
      <c r="AB99" s="445"/>
      <c r="AC99" s="445"/>
      <c r="AD99" s="445"/>
      <c r="AE99" s="445"/>
      <c r="AF99" s="445"/>
      <c r="AG99" s="445"/>
      <c r="AH99" s="445"/>
      <c r="AI99" s="445"/>
      <c r="AJ99" s="445"/>
      <c r="AK99" s="445"/>
      <c r="AL99" s="42"/>
      <c r="AM99" s="42"/>
      <c r="AN99" s="42"/>
      <c r="AO99" s="42"/>
      <c r="AP99" s="42"/>
      <c r="AQ99" s="42"/>
      <c r="AR99" s="42"/>
      <c r="AS99" s="42"/>
      <c r="AT99" s="42"/>
      <c r="AU99" s="42"/>
      <c r="AV99" s="42"/>
      <c r="AW99" s="42"/>
    </row>
    <row r="100" spans="1:49" x14ac:dyDescent="0.2">
      <c r="A100" s="42"/>
      <c r="B100" s="439">
        <v>7</v>
      </c>
      <c r="C100" s="440"/>
      <c r="D100" s="74"/>
      <c r="E100" s="74"/>
      <c r="F100" s="74"/>
      <c r="G100" s="446" t="s">
        <v>111</v>
      </c>
      <c r="H100" s="446"/>
      <c r="I100" s="446"/>
      <c r="J100" s="446"/>
      <c r="K100" s="446"/>
      <c r="L100" s="446"/>
      <c r="M100" s="446"/>
      <c r="N100" s="446"/>
      <c r="O100" s="446"/>
      <c r="P100" s="446"/>
      <c r="Q100" s="446"/>
      <c r="R100" s="446"/>
      <c r="S100" s="446"/>
      <c r="T100" s="446"/>
      <c r="U100" s="446"/>
      <c r="V100" s="446"/>
      <c r="W100" s="446"/>
      <c r="X100" s="446"/>
      <c r="Y100" s="446"/>
      <c r="Z100" s="446"/>
      <c r="AA100" s="446"/>
      <c r="AB100" s="446"/>
      <c r="AC100" s="446"/>
      <c r="AD100" s="446"/>
      <c r="AE100" s="446"/>
      <c r="AF100" s="446"/>
      <c r="AG100" s="446"/>
      <c r="AH100" s="446"/>
      <c r="AI100" s="446"/>
      <c r="AJ100" s="446"/>
      <c r="AK100" s="446"/>
      <c r="AL100" s="42"/>
      <c r="AM100" s="42"/>
      <c r="AN100" s="42"/>
      <c r="AO100" s="42"/>
      <c r="AP100" s="42"/>
      <c r="AQ100" s="42"/>
      <c r="AR100" s="42"/>
      <c r="AS100" s="42"/>
      <c r="AT100" s="42"/>
      <c r="AU100" s="42"/>
      <c r="AV100" s="42"/>
      <c r="AW100" s="42"/>
    </row>
    <row r="101" spans="1:49" x14ac:dyDescent="0.2">
      <c r="A101" s="42"/>
      <c r="B101" s="441"/>
      <c r="C101" s="442"/>
      <c r="D101" s="75"/>
      <c r="E101" s="75"/>
      <c r="F101" s="75"/>
      <c r="G101" s="446"/>
      <c r="H101" s="446"/>
      <c r="I101" s="446"/>
      <c r="J101" s="446"/>
      <c r="K101" s="446"/>
      <c r="L101" s="446"/>
      <c r="M101" s="446"/>
      <c r="N101" s="446"/>
      <c r="O101" s="446"/>
      <c r="P101" s="446"/>
      <c r="Q101" s="446"/>
      <c r="R101" s="446"/>
      <c r="S101" s="446"/>
      <c r="T101" s="446"/>
      <c r="U101" s="446"/>
      <c r="V101" s="446"/>
      <c r="W101" s="446"/>
      <c r="X101" s="446"/>
      <c r="Y101" s="446"/>
      <c r="Z101" s="446"/>
      <c r="AA101" s="446"/>
      <c r="AB101" s="446"/>
      <c r="AC101" s="446"/>
      <c r="AD101" s="446"/>
      <c r="AE101" s="446"/>
      <c r="AF101" s="446"/>
      <c r="AG101" s="446"/>
      <c r="AH101" s="446"/>
      <c r="AI101" s="446"/>
      <c r="AJ101" s="446"/>
      <c r="AK101" s="446"/>
      <c r="AL101" s="42"/>
      <c r="AM101" s="42"/>
      <c r="AN101" s="42"/>
      <c r="AO101" s="42"/>
      <c r="AP101" s="42"/>
      <c r="AQ101" s="42"/>
      <c r="AR101" s="42"/>
      <c r="AS101" s="42"/>
      <c r="AT101" s="42"/>
      <c r="AU101" s="42"/>
      <c r="AV101" s="42"/>
      <c r="AW101" s="42"/>
    </row>
    <row r="102" spans="1:49" x14ac:dyDescent="0.2">
      <c r="A102" s="42"/>
      <c r="B102" s="443"/>
      <c r="C102" s="444"/>
      <c r="D102" s="76"/>
      <c r="E102" s="76"/>
      <c r="F102" s="76"/>
      <c r="G102" s="446"/>
      <c r="H102" s="446"/>
      <c r="I102" s="446"/>
      <c r="J102" s="446"/>
      <c r="K102" s="446"/>
      <c r="L102" s="446"/>
      <c r="M102" s="446"/>
      <c r="N102" s="446"/>
      <c r="O102" s="446"/>
      <c r="P102" s="446"/>
      <c r="Q102" s="446"/>
      <c r="R102" s="446"/>
      <c r="S102" s="446"/>
      <c r="T102" s="446"/>
      <c r="U102" s="446"/>
      <c r="V102" s="446"/>
      <c r="W102" s="446"/>
      <c r="X102" s="446"/>
      <c r="Y102" s="446"/>
      <c r="Z102" s="446"/>
      <c r="AA102" s="446"/>
      <c r="AB102" s="446"/>
      <c r="AC102" s="446"/>
      <c r="AD102" s="446"/>
      <c r="AE102" s="446"/>
      <c r="AF102" s="446"/>
      <c r="AG102" s="446"/>
      <c r="AH102" s="446"/>
      <c r="AI102" s="446"/>
      <c r="AJ102" s="446"/>
      <c r="AK102" s="446"/>
      <c r="AL102" s="42"/>
      <c r="AM102" s="42"/>
      <c r="AN102" s="42"/>
      <c r="AO102" s="42"/>
      <c r="AP102" s="42"/>
      <c r="AQ102" s="42"/>
      <c r="AR102" s="42"/>
      <c r="AS102" s="42"/>
      <c r="AT102" s="42"/>
      <c r="AU102" s="42"/>
      <c r="AV102" s="42"/>
      <c r="AW102" s="42"/>
    </row>
    <row r="103" spans="1:49" x14ac:dyDescent="0.2">
      <c r="A103" s="42"/>
      <c r="B103" s="75"/>
      <c r="C103" s="75"/>
      <c r="D103" s="75"/>
      <c r="E103" s="75"/>
      <c r="F103" s="75"/>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42"/>
    </row>
    <row r="104" spans="1:49"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row>
    <row r="105" spans="1:49"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row>
    <row r="106" spans="1:49"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row>
    <row r="107" spans="1:49"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row>
    <row r="108" spans="1:49"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row>
    <row r="109" spans="1:49"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row>
    <row r="110" spans="1:49"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row>
    <row r="111" spans="1:49"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row>
    <row r="112" spans="1:49"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row>
    <row r="113" spans="1:49"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row>
  </sheetData>
  <sheetProtection algorithmName="SHA-512" hashValue="8cF3axnQNTOMuH+CrdUsv2zqgjM2vvwSzXi+Alf0qGrDHFzFFbZ98DPfLMSsf0CVdbkgr0eH4sQ5U9VW7P1hfw==" saltValue="V00pTjSNn2sNOHpbhPRM4w==" spinCount="100000" sheet="1" objects="1" scenarios="1"/>
  <mergeCells count="67">
    <mergeCell ref="G22:X28"/>
    <mergeCell ref="Y22:AV28"/>
    <mergeCell ref="A1:AW2"/>
    <mergeCell ref="A3:X4"/>
    <mergeCell ref="AS3:AW4"/>
    <mergeCell ref="B5:X6"/>
    <mergeCell ref="B7:AV8"/>
    <mergeCell ref="B9:C10"/>
    <mergeCell ref="D9:F10"/>
    <mergeCell ref="G9:X10"/>
    <mergeCell ref="Y9:AV10"/>
    <mergeCell ref="B11:AV12"/>
    <mergeCell ref="B13:C19"/>
    <mergeCell ref="G13:X19"/>
    <mergeCell ref="Y13:AV19"/>
    <mergeCell ref="B20:AV21"/>
    <mergeCell ref="B42:AV43"/>
    <mergeCell ref="B44:C46"/>
    <mergeCell ref="G44:X46"/>
    <mergeCell ref="Y44:AV46"/>
    <mergeCell ref="B47:AV48"/>
    <mergeCell ref="B22:C28"/>
    <mergeCell ref="B52:C54"/>
    <mergeCell ref="G52:X54"/>
    <mergeCell ref="Y52:AV54"/>
    <mergeCell ref="B55:C57"/>
    <mergeCell ref="G55:X57"/>
    <mergeCell ref="Y55:AV57"/>
    <mergeCell ref="B49:C51"/>
    <mergeCell ref="G49:X51"/>
    <mergeCell ref="Y49:AV51"/>
    <mergeCell ref="B29:C35"/>
    <mergeCell ref="G29:X35"/>
    <mergeCell ref="Y29:AV35"/>
    <mergeCell ref="B36:C41"/>
    <mergeCell ref="G36:X41"/>
    <mergeCell ref="Y36:AV41"/>
    <mergeCell ref="B76:AV77"/>
    <mergeCell ref="B58:C61"/>
    <mergeCell ref="G58:X61"/>
    <mergeCell ref="Y58:AV61"/>
    <mergeCell ref="B62:C65"/>
    <mergeCell ref="G62:X65"/>
    <mergeCell ref="Y62:AV65"/>
    <mergeCell ref="A68:AW69"/>
    <mergeCell ref="A70:X71"/>
    <mergeCell ref="AS70:AW71"/>
    <mergeCell ref="B72:X73"/>
    <mergeCell ref="B74:AV75"/>
    <mergeCell ref="B78:AV79"/>
    <mergeCell ref="B80:C81"/>
    <mergeCell ref="D80:F81"/>
    <mergeCell ref="G80:AK81"/>
    <mergeCell ref="B82:C84"/>
    <mergeCell ref="G82:AK84"/>
    <mergeCell ref="B85:C87"/>
    <mergeCell ref="G85:AK87"/>
    <mergeCell ref="B88:C90"/>
    <mergeCell ref="G88:AK90"/>
    <mergeCell ref="B91:C93"/>
    <mergeCell ref="G91:AK93"/>
    <mergeCell ref="B94:C96"/>
    <mergeCell ref="G94:AK96"/>
    <mergeCell ref="B97:C99"/>
    <mergeCell ref="G97:AK99"/>
    <mergeCell ref="B100:C102"/>
    <mergeCell ref="G100:AK102"/>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3555" r:id="rId6" name="Check Box 3">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3569" r:id="rId20" name="Check Box 17">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CBE1-4687-43B2-AAC4-6122ACED758D}">
  <sheetPr codeName="Sheet15">
    <tabColor rgb="FF00B050"/>
  </sheetPr>
  <dimension ref="A1:E18"/>
  <sheetViews>
    <sheetView showGridLines="0" zoomScaleNormal="100" workbookViewId="0"/>
  </sheetViews>
  <sheetFormatPr defaultColWidth="9" defaultRowHeight="13.2" x14ac:dyDescent="0.2"/>
  <cols>
    <col min="1" max="1" width="2.77734375" style="23" customWidth="1"/>
    <col min="2" max="2" width="9" style="23"/>
    <col min="3" max="3" width="14.6640625" style="23" bestFit="1" customWidth="1"/>
    <col min="4" max="4" width="74.33203125" style="23" customWidth="1"/>
    <col min="5" max="5" width="17.77734375" style="23" customWidth="1"/>
    <col min="6" max="16384" width="9" style="23"/>
  </cols>
  <sheetData>
    <row r="1" spans="1:5" x14ac:dyDescent="0.2">
      <c r="A1" s="23" t="s">
        <v>82</v>
      </c>
    </row>
    <row r="2" spans="1:5" x14ac:dyDescent="0.2">
      <c r="B2" s="52" t="s">
        <v>83</v>
      </c>
      <c r="C2" s="52" t="s">
        <v>84</v>
      </c>
      <c r="D2" s="52" t="s">
        <v>85</v>
      </c>
      <c r="E2" s="52" t="s">
        <v>86</v>
      </c>
    </row>
    <row r="3" spans="1:5" x14ac:dyDescent="0.2">
      <c r="B3" s="53" t="s">
        <v>87</v>
      </c>
      <c r="C3" s="54" t="s">
        <v>88</v>
      </c>
      <c r="D3" s="53" t="s">
        <v>89</v>
      </c>
      <c r="E3" s="53"/>
    </row>
    <row r="4" spans="1:5" ht="96" customHeight="1" x14ac:dyDescent="0.2">
      <c r="B4" s="53" t="s">
        <v>90</v>
      </c>
      <c r="C4" s="54">
        <v>45375</v>
      </c>
      <c r="D4" s="55" t="s">
        <v>91</v>
      </c>
      <c r="E4" s="53"/>
    </row>
    <row r="5" spans="1:5" x14ac:dyDescent="0.2">
      <c r="B5" s="53" t="s">
        <v>101</v>
      </c>
      <c r="C5" s="54">
        <v>45376</v>
      </c>
      <c r="D5" s="53" t="s">
        <v>102</v>
      </c>
      <c r="E5" s="53"/>
    </row>
    <row r="6" spans="1:5" ht="268.8" x14ac:dyDescent="0.2">
      <c r="B6" s="53" t="s">
        <v>112</v>
      </c>
      <c r="C6" s="54" t="s">
        <v>113</v>
      </c>
      <c r="D6" s="66" t="s">
        <v>114</v>
      </c>
      <c r="E6" s="53"/>
    </row>
    <row r="7" spans="1:5" ht="54" x14ac:dyDescent="0.2">
      <c r="B7" s="53" t="s">
        <v>115</v>
      </c>
      <c r="C7" s="54">
        <v>45394</v>
      </c>
      <c r="D7" s="67" t="s">
        <v>116</v>
      </c>
      <c r="E7" s="53"/>
    </row>
    <row r="8" spans="1:5" x14ac:dyDescent="0.2">
      <c r="B8" s="53" t="s">
        <v>120</v>
      </c>
      <c r="C8" s="54">
        <v>45413</v>
      </c>
      <c r="D8" s="67" t="s">
        <v>121</v>
      </c>
      <c r="E8" s="53"/>
    </row>
    <row r="9" spans="1:5" ht="43.2" x14ac:dyDescent="0.2">
      <c r="B9" s="145" t="s">
        <v>179</v>
      </c>
      <c r="C9" s="146">
        <v>45468</v>
      </c>
      <c r="D9" s="147" t="s">
        <v>180</v>
      </c>
      <c r="E9" s="148" t="s">
        <v>181</v>
      </c>
    </row>
    <row r="10" spans="1:5" x14ac:dyDescent="0.2">
      <c r="B10" s="53" t="s">
        <v>184</v>
      </c>
      <c r="C10" s="54">
        <v>45484</v>
      </c>
      <c r="D10" s="67" t="s">
        <v>185</v>
      </c>
      <c r="E10" s="53"/>
    </row>
    <row r="11" spans="1:5" ht="21.6" x14ac:dyDescent="0.2">
      <c r="B11" s="53" t="s">
        <v>186</v>
      </c>
      <c r="C11" s="54">
        <v>45532</v>
      </c>
      <c r="D11" s="67" t="s">
        <v>187</v>
      </c>
      <c r="E11" s="53"/>
    </row>
    <row r="12" spans="1:5" x14ac:dyDescent="0.2">
      <c r="B12" s="53" t="s">
        <v>190</v>
      </c>
      <c r="C12" s="54">
        <v>45555</v>
      </c>
      <c r="D12" s="153" t="s">
        <v>191</v>
      </c>
      <c r="E12" s="53"/>
    </row>
    <row r="13" spans="1:5" ht="43.2" x14ac:dyDescent="0.2">
      <c r="B13" s="53" t="s">
        <v>192</v>
      </c>
      <c r="C13" s="54">
        <v>45588</v>
      </c>
      <c r="D13" s="67" t="s">
        <v>193</v>
      </c>
      <c r="E13" s="53"/>
    </row>
    <row r="14" spans="1:5" ht="92.4" x14ac:dyDescent="0.2">
      <c r="B14" s="53" t="s">
        <v>202</v>
      </c>
      <c r="C14" s="54">
        <v>45716</v>
      </c>
      <c r="D14" s="55" t="s">
        <v>205</v>
      </c>
      <c r="E14" s="53"/>
    </row>
    <row r="15" spans="1:5" ht="39.6" x14ac:dyDescent="0.2">
      <c r="B15" s="53" t="s">
        <v>206</v>
      </c>
      <c r="C15" s="54">
        <v>45722</v>
      </c>
      <c r="D15" s="55" t="s">
        <v>211</v>
      </c>
      <c r="E15" s="53"/>
    </row>
    <row r="16" spans="1:5" x14ac:dyDescent="0.2">
      <c r="B16" s="53" t="s">
        <v>215</v>
      </c>
      <c r="C16" s="54">
        <v>45740</v>
      </c>
      <c r="D16" s="53" t="s">
        <v>216</v>
      </c>
      <c r="E16" s="53"/>
    </row>
    <row r="17" spans="2:5" ht="92.4" x14ac:dyDescent="0.2">
      <c r="B17" s="53" t="s">
        <v>213</v>
      </c>
      <c r="C17" s="54">
        <v>45744</v>
      </c>
      <c r="D17" s="55" t="s">
        <v>217</v>
      </c>
      <c r="E17" s="53"/>
    </row>
    <row r="18" spans="2:5" x14ac:dyDescent="0.2">
      <c r="B18" s="53"/>
      <c r="C18" s="53"/>
      <c r="D18" s="53"/>
      <c r="E18" s="53"/>
    </row>
  </sheetData>
  <sheetProtection algorithmName="SHA-512" hashValue="eP3mBtyrdTEvjz/SQ62Bv+c7BVkjn5jj+TyUvNQSET2iwHXj0fuDny9fscZx3pPZfLyz29rKO5nSlmuj1QvgLQ==" saltValue="NpSORKuXuxm4SA55n5nJsQ=="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6">
    <tabColor rgb="FF00B050"/>
  </sheetPr>
  <dimension ref="A1"/>
  <sheetViews>
    <sheetView showGridLines="0" zoomScaleNormal="100" workbookViewId="0"/>
  </sheetViews>
  <sheetFormatPr defaultRowHeight="13.2" x14ac:dyDescent="0.2"/>
  <cols>
    <col min="1" max="1" width="27.6640625" bestFit="1" customWidth="1"/>
    <col min="2" max="2" width="7.109375" bestFit="1" customWidth="1"/>
    <col min="4" max="11" width="15.21875" bestFit="1" customWidth="1"/>
  </cols>
  <sheetData/>
  <sheetProtection algorithmName="SHA-512" hashValue="JxIltDhjynwo27MjK12Mh4/iTnd+NPSZx0ElS5Mw64cHZBri2Q0kyhaIdkU5ORLMBDJmlWW5vZsGJBC3/LFY6g==" saltValue="+47iEmzH7Sfb05j+9m/eqg==" spinCount="100000" sheet="1" objects="1" scenarios="1"/>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5484-9140-4461-9372-802A9196011A}">
  <sheetPr codeName="Sheet14">
    <tabColor rgb="FF00B050"/>
  </sheetPr>
  <dimension ref="A1:I12"/>
  <sheetViews>
    <sheetView showGridLines="0" zoomScaleNormal="100" workbookViewId="0"/>
  </sheetViews>
  <sheetFormatPr defaultColWidth="9" defaultRowHeight="13.2" x14ac:dyDescent="0.2"/>
  <cols>
    <col min="1" max="1" width="7.33203125" style="23" customWidth="1"/>
    <col min="2" max="2" width="19" style="23" customWidth="1"/>
    <col min="3" max="3" width="25" style="23" customWidth="1"/>
    <col min="4" max="4" width="14.77734375" style="23" customWidth="1"/>
    <col min="5" max="5" width="19" style="23" customWidth="1"/>
    <col min="6" max="6" width="13.88671875" style="23" customWidth="1"/>
    <col min="7" max="7" width="19" style="23" customWidth="1"/>
    <col min="8" max="8" width="13.88671875" style="23" customWidth="1"/>
    <col min="9" max="16384" width="9" style="23"/>
  </cols>
  <sheetData>
    <row r="1" spans="1:9" x14ac:dyDescent="0.2">
      <c r="H1" s="85" t="str">
        <f>'①製品審査申請書（工業会用）'!J1</f>
        <v>Ver.5.3</v>
      </c>
    </row>
    <row r="2" spans="1:9" x14ac:dyDescent="0.2">
      <c r="A2" s="488" t="s">
        <v>92</v>
      </c>
      <c r="B2" s="488"/>
      <c r="C2" s="53" t="str">
        <f>"CT0160-"&amp;E4</f>
        <v>CT0160-</v>
      </c>
    </row>
    <row r="3" spans="1:9" x14ac:dyDescent="0.2">
      <c r="G3" s="23" t="s">
        <v>118</v>
      </c>
    </row>
    <row r="4" spans="1:9" x14ac:dyDescent="0.2">
      <c r="B4" s="52" t="s">
        <v>3</v>
      </c>
      <c r="C4" s="56" t="str">
        <f>製品カテゴリ</f>
        <v>解凍機</v>
      </c>
      <c r="D4" s="57" t="s">
        <v>93</v>
      </c>
      <c r="E4" s="58"/>
      <c r="G4" s="489" t="str">
        <f>省力化機能パラメータ</f>
        <v>部屋数：　【　　】　[室]
製品当たり容積：　【　　】　[L]</v>
      </c>
      <c r="H4" s="489"/>
      <c r="I4" s="489"/>
    </row>
    <row r="5" spans="1:9" x14ac:dyDescent="0.2">
      <c r="B5" s="52" t="s">
        <v>94</v>
      </c>
      <c r="C5" s="53">
        <f>製造事業者名</f>
        <v>0</v>
      </c>
      <c r="G5" s="489"/>
      <c r="H5" s="489"/>
      <c r="I5" s="489"/>
    </row>
    <row r="6" spans="1:9" x14ac:dyDescent="0.2">
      <c r="B6" s="52" t="s">
        <v>95</v>
      </c>
      <c r="C6" s="53">
        <f>型番</f>
        <v>0</v>
      </c>
      <c r="G6" s="489"/>
      <c r="H6" s="489"/>
      <c r="I6" s="489"/>
    </row>
    <row r="7" spans="1:9" x14ac:dyDescent="0.2">
      <c r="B7" s="35"/>
      <c r="C7" s="183"/>
      <c r="G7" s="489"/>
      <c r="H7" s="489"/>
      <c r="I7" s="489"/>
    </row>
    <row r="8" spans="1:9" x14ac:dyDescent="0.2">
      <c r="C8" s="184"/>
      <c r="G8" s="489"/>
      <c r="H8" s="489"/>
      <c r="I8" s="489"/>
    </row>
    <row r="9" spans="1:9" ht="13.8" thickBot="1" x14ac:dyDescent="0.25"/>
    <row r="10" spans="1:9" x14ac:dyDescent="0.2">
      <c r="D10" s="154" t="s">
        <v>96</v>
      </c>
      <c r="E10" s="57"/>
      <c r="F10" s="154" t="s">
        <v>97</v>
      </c>
      <c r="G10" s="155"/>
      <c r="H10" s="77" t="s">
        <v>119</v>
      </c>
    </row>
    <row r="11" spans="1:9" x14ac:dyDescent="0.2">
      <c r="B11" s="59" t="s">
        <v>4</v>
      </c>
      <c r="C11" s="60" t="s">
        <v>98</v>
      </c>
      <c r="D11" s="59" t="s">
        <v>96</v>
      </c>
      <c r="E11" s="61" t="s">
        <v>99</v>
      </c>
      <c r="F11" s="59" t="s">
        <v>100</v>
      </c>
      <c r="G11" s="156" t="s">
        <v>99</v>
      </c>
      <c r="H11" s="78"/>
    </row>
    <row r="12" spans="1:9" ht="13.8" thickBot="1" x14ac:dyDescent="0.25">
      <c r="B12" s="157" t="s">
        <v>12</v>
      </c>
      <c r="C12" s="158" t="s">
        <v>12</v>
      </c>
      <c r="D12" s="159" t="e">
        <f>省力化指数</f>
        <v>#DIV/0!</v>
      </c>
      <c r="E12" s="160" t="e">
        <f>審査結果</f>
        <v>#DIV/0!</v>
      </c>
      <c r="F12" s="161"/>
      <c r="G12" s="156" t="s">
        <v>194</v>
      </c>
      <c r="H12" s="162" t="e">
        <f>E12</f>
        <v>#DIV/0!</v>
      </c>
    </row>
  </sheetData>
  <sheetProtection algorithmName="SHA-512" hashValue="0nNXNnVNxD2or7jmOH3o313mJ+7spromhpSGaAc6daOzFmSSsm374lMlTRVIgcIQ3YclSxvYYbIjawCV2DPIZw==" saltValue="F2v1yF/+U5CnKbjXh2MI7g==" spinCount="100000" sheet="1" objects="1" scenarios="1"/>
  <mergeCells count="2">
    <mergeCell ref="A2:B2"/>
    <mergeCell ref="G4:I8"/>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13744-213E-40A4-938D-84D308B7D82D}">
  <sheetPr codeName="Sheet7">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41" t="s">
        <v>9</v>
      </c>
      <c r="E2" s="241"/>
      <c r="F2" s="241"/>
      <c r="G2" s="241"/>
      <c r="H2" s="241"/>
      <c r="I2" s="241"/>
      <c r="J2" s="241"/>
      <c r="K2" s="241"/>
      <c r="L2" s="241"/>
      <c r="M2" s="241"/>
      <c r="N2" s="241"/>
      <c r="O2" s="241"/>
      <c r="P2" s="241"/>
      <c r="Q2" s="241"/>
      <c r="R2" s="241"/>
      <c r="S2" s="241"/>
    </row>
    <row r="3" spans="2:20" ht="7.5" customHeight="1" x14ac:dyDescent="0.2">
      <c r="D3" s="172"/>
      <c r="E3" s="172"/>
      <c r="F3" s="172"/>
      <c r="G3" s="172"/>
      <c r="H3" s="172"/>
      <c r="I3" s="172"/>
      <c r="J3" s="172"/>
      <c r="K3" s="172"/>
      <c r="L3" s="172"/>
      <c r="M3" s="172"/>
      <c r="N3" s="172"/>
      <c r="O3" s="172"/>
      <c r="P3" s="172"/>
      <c r="Q3" s="172"/>
      <c r="R3" s="172"/>
      <c r="S3" s="172"/>
    </row>
    <row r="4" spans="2:20" ht="15" customHeight="1" x14ac:dyDescent="0.2">
      <c r="C4" t="str">
        <f>"【"&amp;製品カテゴリ&amp;"】"</f>
        <v>【解凍機】</v>
      </c>
      <c r="D4" s="51"/>
      <c r="E4" s="172"/>
      <c r="F4" s="172"/>
      <c r="G4" s="172"/>
      <c r="H4" s="172"/>
      <c r="I4" s="172"/>
      <c r="J4" s="172"/>
      <c r="K4" s="172"/>
      <c r="L4" s="172"/>
      <c r="M4" s="172"/>
      <c r="N4" s="20"/>
      <c r="O4" s="20"/>
      <c r="P4" s="491" t="s">
        <v>222</v>
      </c>
      <c r="Q4" s="491"/>
      <c r="R4" s="491"/>
      <c r="S4" s="491"/>
    </row>
    <row r="5" spans="2:20" ht="7.5" customHeight="1" x14ac:dyDescent="0.2">
      <c r="D5" s="172"/>
      <c r="E5" s="172"/>
      <c r="F5" s="172"/>
      <c r="G5" s="172"/>
      <c r="H5" s="172"/>
      <c r="I5" s="172"/>
      <c r="J5" s="172"/>
      <c r="K5" s="172"/>
      <c r="L5" s="172"/>
      <c r="M5" s="172"/>
      <c r="N5" s="172"/>
      <c r="O5" s="172"/>
      <c r="P5" s="172"/>
      <c r="Q5" s="172"/>
      <c r="R5" s="172"/>
      <c r="S5" s="172"/>
    </row>
    <row r="6" spans="2:20" x14ac:dyDescent="0.2">
      <c r="D6" s="4" t="s">
        <v>0</v>
      </c>
      <c r="E6" s="492">
        <f>製造事業者名</f>
        <v>0</v>
      </c>
      <c r="F6" s="492"/>
      <c r="G6" s="492"/>
      <c r="H6" s="492"/>
      <c r="I6" s="492"/>
      <c r="J6" s="492"/>
      <c r="K6" s="492"/>
      <c r="L6" s="492"/>
      <c r="M6" s="492"/>
      <c r="N6" s="492"/>
      <c r="O6" s="492"/>
      <c r="P6" s="492"/>
    </row>
    <row r="7" spans="2:20" x14ac:dyDescent="0.2">
      <c r="D7" s="4" t="s">
        <v>1</v>
      </c>
      <c r="E7" s="493">
        <f>型番</f>
        <v>0</v>
      </c>
      <c r="F7" s="493"/>
      <c r="G7" s="493"/>
      <c r="H7" s="493"/>
      <c r="I7" s="493"/>
      <c r="J7" s="493"/>
      <c r="K7" s="493"/>
      <c r="L7" s="493"/>
      <c r="M7" s="493"/>
      <c r="N7" s="493"/>
      <c r="O7" s="493"/>
      <c r="P7" s="493"/>
    </row>
    <row r="9" spans="2:20" ht="13.5" customHeight="1" x14ac:dyDescent="0.2">
      <c r="C9" s="494" t="s">
        <v>212</v>
      </c>
      <c r="D9" s="494"/>
      <c r="E9" s="494"/>
      <c r="F9" s="494"/>
      <c r="G9" s="494"/>
      <c r="H9" s="494"/>
      <c r="I9" s="494"/>
      <c r="J9" s="494"/>
      <c r="K9" s="494"/>
      <c r="L9" s="494"/>
      <c r="M9" s="494"/>
      <c r="N9" s="494"/>
      <c r="O9" s="494"/>
      <c r="P9" s="494"/>
      <c r="Q9" s="494"/>
      <c r="R9" s="494"/>
      <c r="S9" s="494"/>
      <c r="T9" s="163"/>
    </row>
    <row r="10" spans="2:20" ht="13.5" customHeight="1" x14ac:dyDescent="0.2">
      <c r="C10" s="494"/>
      <c r="D10" s="494"/>
      <c r="E10" s="494"/>
      <c r="F10" s="494"/>
      <c r="G10" s="494"/>
      <c r="H10" s="494"/>
      <c r="I10" s="494"/>
      <c r="J10" s="494"/>
      <c r="K10" s="494"/>
      <c r="L10" s="494"/>
      <c r="M10" s="494"/>
      <c r="N10" s="494"/>
      <c r="O10" s="494"/>
      <c r="P10" s="494"/>
      <c r="Q10" s="494"/>
      <c r="R10" s="494"/>
      <c r="S10" s="494"/>
      <c r="T10" s="173"/>
    </row>
    <row r="12" spans="2:20" ht="16.2" x14ac:dyDescent="0.2">
      <c r="B12" s="9"/>
      <c r="C12" s="490" t="s">
        <v>218</v>
      </c>
      <c r="D12" s="490"/>
      <c r="E12" s="17"/>
      <c r="F12" s="10"/>
      <c r="G12" s="10"/>
      <c r="H12" s="10"/>
      <c r="I12" s="10"/>
      <c r="J12" s="10"/>
      <c r="K12" s="10"/>
      <c r="L12" s="10"/>
      <c r="M12" s="10"/>
      <c r="N12" s="10"/>
      <c r="O12" s="10"/>
      <c r="P12" s="10"/>
      <c r="Q12" s="10"/>
      <c r="R12" s="10"/>
      <c r="S12" s="10"/>
      <c r="T12" s="11"/>
    </row>
    <row r="13" spans="2:20" x14ac:dyDescent="0.2">
      <c r="B13" s="12"/>
      <c r="D13" s="5"/>
      <c r="E13" s="5"/>
      <c r="T13" s="13"/>
    </row>
    <row r="14" spans="2:20" x14ac:dyDescent="0.2">
      <c r="B14" s="12"/>
      <c r="C14" s="86" t="str">
        <f>IF(D14&lt;&gt;"","x1：","")</f>
        <v>x1：</v>
      </c>
      <c r="D14" t="s">
        <v>254</v>
      </c>
      <c r="E14" s="2"/>
      <c r="F14" s="165"/>
      <c r="G14" s="2"/>
      <c r="I14" s="165">
        <v>5</v>
      </c>
      <c r="J14" s="2" t="str">
        <f>IF(O14=60,"[分/回]",IF(O14=3600,"[秒/回]",""))</f>
        <v>[分/回]</v>
      </c>
      <c r="K14" s="2" t="str">
        <f>IF(I14&lt;&gt;"","×","")</f>
        <v>×</v>
      </c>
      <c r="L14" s="165">
        <v>2</v>
      </c>
      <c r="M14" s="2" t="s">
        <v>200</v>
      </c>
      <c r="N14" s="2" t="str">
        <f>IF(L14&lt;&gt;"","÷","")</f>
        <v>÷</v>
      </c>
      <c r="O14" s="165">
        <v>60</v>
      </c>
      <c r="P14" s="2" t="str">
        <f>IF(O14=60,"[分/時間]",IF(O14=3600,"[秒/時間]",""))</f>
        <v>[分/時間]</v>
      </c>
      <c r="Q14" s="2" t="str">
        <f>IF(O14&lt;&gt;"","=","")</f>
        <v>=</v>
      </c>
      <c r="R14" s="169">
        <f>5/60*2</f>
        <v>0.16666666666666666</v>
      </c>
      <c r="S14" s="2" t="str">
        <f>IF(R14&lt;&gt;"","[時間/日]","")</f>
        <v>[時間/日]</v>
      </c>
      <c r="T14" s="13"/>
    </row>
    <row r="15" spans="2:20" x14ac:dyDescent="0.2">
      <c r="B15" s="12"/>
      <c r="C15" s="86" t="str">
        <f>IF(D15&lt;&gt;"","x2：","")</f>
        <v>x2：</v>
      </c>
      <c r="D15" t="s">
        <v>255</v>
      </c>
      <c r="E15" s="2"/>
      <c r="F15" s="165"/>
      <c r="G15" s="2"/>
      <c r="I15" s="165">
        <v>10</v>
      </c>
      <c r="J15" s="2" t="str">
        <f t="shared" ref="J15:J28" si="0">IF(O15=60,"[分/回]",IF(O15=3600,"[秒/回]",""))</f>
        <v>[分/回]</v>
      </c>
      <c r="K15" s="2" t="str">
        <f t="shared" ref="K15:K28" si="1">IF(I15&lt;&gt;"","×","")</f>
        <v>×</v>
      </c>
      <c r="L15" s="165">
        <f>導入前_1日当たり追加解凍回数</f>
        <v>1</v>
      </c>
      <c r="M15" s="2" t="s">
        <v>200</v>
      </c>
      <c r="N15" s="2" t="str">
        <f t="shared" ref="N15:N28" si="2">IF(L15&lt;&gt;"","÷","")</f>
        <v>÷</v>
      </c>
      <c r="O15" s="165">
        <v>60</v>
      </c>
      <c r="P15" s="2" t="str">
        <f t="shared" ref="P15:P28" si="3">IF(O15=60,"[分/時間]",IF(O15=3600,"[秒/時間]",""))</f>
        <v>[分/時間]</v>
      </c>
      <c r="Q15" s="2" t="str">
        <f t="shared" ref="Q15:Q28" si="4">IF(O15&lt;&gt;"","=","")</f>
        <v>=</v>
      </c>
      <c r="R15" s="169">
        <f>10/60*導入前_1日当たり追加解凍回数</f>
        <v>0.16666666666666666</v>
      </c>
      <c r="S15" s="2" t="str">
        <f t="shared" ref="S15:S28" si="5">IF(R15&lt;&gt;"","[時間/日]","")</f>
        <v>[時間/日]</v>
      </c>
      <c r="T15" s="13"/>
    </row>
    <row r="16" spans="2:20" x14ac:dyDescent="0.2">
      <c r="B16" s="12"/>
      <c r="C16" s="86" t="str">
        <f>IF(D16&lt;&gt;"","x3：","")</f>
        <v>x3：</v>
      </c>
      <c r="D16" t="s">
        <v>256</v>
      </c>
      <c r="E16" s="2"/>
      <c r="F16" s="165"/>
      <c r="G16" s="2"/>
      <c r="I16" s="165">
        <v>5</v>
      </c>
      <c r="J16" s="2" t="str">
        <f t="shared" si="0"/>
        <v>[分/回]</v>
      </c>
      <c r="K16" s="2" t="str">
        <f t="shared" si="1"/>
        <v>×</v>
      </c>
      <c r="L16" s="165">
        <f>2*導入前_1日当たり追加解凍回数</f>
        <v>2</v>
      </c>
      <c r="M16" s="2" t="s">
        <v>200</v>
      </c>
      <c r="N16" s="2" t="str">
        <f t="shared" si="2"/>
        <v>÷</v>
      </c>
      <c r="O16" s="165">
        <v>60</v>
      </c>
      <c r="P16" s="2" t="str">
        <f t="shared" si="3"/>
        <v>[分/時間]</v>
      </c>
      <c r="Q16" s="2" t="str">
        <f t="shared" si="4"/>
        <v>=</v>
      </c>
      <c r="R16" s="169">
        <f>5/60*2*導入前_1日当たり追加解凍回数</f>
        <v>0.16666666666666666</v>
      </c>
      <c r="S16" s="2" t="str">
        <f t="shared" si="5"/>
        <v>[時間/日]</v>
      </c>
      <c r="T16" s="13"/>
    </row>
    <row r="17" spans="2:20" x14ac:dyDescent="0.2">
      <c r="B17" s="12"/>
      <c r="C17" s="86" t="str">
        <f>IF(D17&lt;&gt;"","x4：","")</f>
        <v>x4：</v>
      </c>
      <c r="D17" t="s">
        <v>257</v>
      </c>
      <c r="E17" s="2"/>
      <c r="F17" s="165"/>
      <c r="G17" s="2"/>
      <c r="I17" s="165">
        <v>10</v>
      </c>
      <c r="J17" s="2" t="str">
        <f t="shared" si="0"/>
        <v>[分/回]</v>
      </c>
      <c r="K17" s="2" t="str">
        <f t="shared" si="1"/>
        <v>×</v>
      </c>
      <c r="L17" s="165">
        <v>2</v>
      </c>
      <c r="M17" s="2" t="s">
        <v>200</v>
      </c>
      <c r="N17" s="2" t="str">
        <f t="shared" si="2"/>
        <v>÷</v>
      </c>
      <c r="O17" s="165">
        <v>60</v>
      </c>
      <c r="P17" s="2" t="str">
        <f t="shared" si="3"/>
        <v>[分/時間]</v>
      </c>
      <c r="Q17" s="2" t="str">
        <f t="shared" si="4"/>
        <v>=</v>
      </c>
      <c r="R17" s="169">
        <f>10/60*2</f>
        <v>0.33333333333333331</v>
      </c>
      <c r="S17" s="2" t="str">
        <f t="shared" si="5"/>
        <v>[時間/日]</v>
      </c>
      <c r="T17" s="13"/>
    </row>
    <row r="18" spans="2:20" hidden="1" x14ac:dyDescent="0.2">
      <c r="B18" s="12"/>
      <c r="C18" s="86" t="str">
        <f>IF(D18&lt;&gt;"","x5：","")</f>
        <v/>
      </c>
      <c r="E18" s="2"/>
      <c r="F18" s="165"/>
      <c r="G18" s="2"/>
      <c r="I18" s="169"/>
      <c r="J18" s="2" t="str">
        <f t="shared" si="0"/>
        <v/>
      </c>
      <c r="K18" s="2" t="str">
        <f t="shared" si="1"/>
        <v/>
      </c>
      <c r="L18" s="169"/>
      <c r="M18" s="2" t="s">
        <v>200</v>
      </c>
      <c r="N18" s="2" t="str">
        <f t="shared" si="2"/>
        <v/>
      </c>
      <c r="O18" s="165"/>
      <c r="P18" s="2" t="str">
        <f t="shared" si="3"/>
        <v/>
      </c>
      <c r="Q18" s="2" t="str">
        <f t="shared" si="4"/>
        <v/>
      </c>
      <c r="R18" s="169"/>
      <c r="S18" s="2" t="str">
        <f t="shared" si="5"/>
        <v/>
      </c>
      <c r="T18" s="13"/>
    </row>
    <row r="19" spans="2:20" hidden="1" x14ac:dyDescent="0.2">
      <c r="B19" s="12"/>
      <c r="C19" s="86" t="str">
        <f>IF(D19&lt;&gt;"","x6：","")</f>
        <v/>
      </c>
      <c r="E19" s="2"/>
      <c r="F19" s="165"/>
      <c r="G19" s="2"/>
      <c r="I19" s="169"/>
      <c r="J19" s="2" t="str">
        <f t="shared" si="0"/>
        <v/>
      </c>
      <c r="K19" s="2" t="str">
        <f t="shared" si="1"/>
        <v/>
      </c>
      <c r="L19" s="169"/>
      <c r="M19" s="2" t="s">
        <v>200</v>
      </c>
      <c r="N19" s="2" t="str">
        <f t="shared" si="2"/>
        <v/>
      </c>
      <c r="O19" s="165"/>
      <c r="P19" s="2" t="str">
        <f t="shared" si="3"/>
        <v/>
      </c>
      <c r="Q19" s="2" t="str">
        <f t="shared" si="4"/>
        <v/>
      </c>
      <c r="R19" s="169"/>
      <c r="S19" s="2" t="str">
        <f t="shared" si="5"/>
        <v/>
      </c>
      <c r="T19" s="13"/>
    </row>
    <row r="20" spans="2:20" hidden="1" x14ac:dyDescent="0.2">
      <c r="B20" s="12"/>
      <c r="C20" s="86" t="str">
        <f>IF(D20&lt;&gt;"","x7：","")</f>
        <v/>
      </c>
      <c r="E20" s="2"/>
      <c r="F20" s="165"/>
      <c r="G20" s="2"/>
      <c r="I20" s="169"/>
      <c r="J20" s="2" t="str">
        <f t="shared" si="0"/>
        <v/>
      </c>
      <c r="K20" s="2" t="str">
        <f t="shared" si="1"/>
        <v/>
      </c>
      <c r="L20" s="169"/>
      <c r="M20" s="2" t="s">
        <v>200</v>
      </c>
      <c r="N20" s="2" t="str">
        <f t="shared" si="2"/>
        <v/>
      </c>
      <c r="O20" s="165"/>
      <c r="P20" s="2" t="str">
        <f t="shared" si="3"/>
        <v/>
      </c>
      <c r="Q20" s="2" t="str">
        <f t="shared" si="4"/>
        <v/>
      </c>
      <c r="R20" s="169"/>
      <c r="S20" s="2" t="str">
        <f t="shared" si="5"/>
        <v/>
      </c>
      <c r="T20" s="13"/>
    </row>
    <row r="21" spans="2:20" hidden="1" x14ac:dyDescent="0.2">
      <c r="B21" s="12"/>
      <c r="C21" s="86" t="str">
        <f>IF(D21&lt;&gt;"","x8：","")</f>
        <v/>
      </c>
      <c r="E21" s="2"/>
      <c r="F21" s="165"/>
      <c r="G21" s="2"/>
      <c r="I21" s="169"/>
      <c r="J21" s="2" t="str">
        <f t="shared" si="0"/>
        <v/>
      </c>
      <c r="K21" s="2" t="str">
        <f t="shared" si="1"/>
        <v/>
      </c>
      <c r="L21" s="169"/>
      <c r="M21" s="2" t="s">
        <v>200</v>
      </c>
      <c r="N21" s="2" t="str">
        <f t="shared" si="2"/>
        <v/>
      </c>
      <c r="O21" s="165"/>
      <c r="P21" s="2" t="str">
        <f t="shared" si="3"/>
        <v/>
      </c>
      <c r="Q21" s="2" t="str">
        <f t="shared" si="4"/>
        <v/>
      </c>
      <c r="R21" s="169"/>
      <c r="S21" s="2" t="str">
        <f t="shared" si="5"/>
        <v/>
      </c>
      <c r="T21" s="13"/>
    </row>
    <row r="22" spans="2:20" hidden="1" x14ac:dyDescent="0.2">
      <c r="B22" s="12"/>
      <c r="C22" s="86" t="str">
        <f>IF(D22&lt;&gt;"","x9：","")</f>
        <v/>
      </c>
      <c r="E22" s="2"/>
      <c r="F22" s="165"/>
      <c r="G22" s="2"/>
      <c r="I22" s="169"/>
      <c r="J22" s="2" t="str">
        <f t="shared" si="0"/>
        <v/>
      </c>
      <c r="K22" s="2" t="str">
        <f t="shared" si="1"/>
        <v/>
      </c>
      <c r="L22" s="169"/>
      <c r="M22" s="2" t="s">
        <v>200</v>
      </c>
      <c r="N22" s="2" t="str">
        <f t="shared" si="2"/>
        <v/>
      </c>
      <c r="O22" s="165"/>
      <c r="P22" s="2" t="str">
        <f t="shared" si="3"/>
        <v/>
      </c>
      <c r="Q22" s="2" t="str">
        <f t="shared" si="4"/>
        <v/>
      </c>
      <c r="R22" s="169"/>
      <c r="S22" s="2" t="str">
        <f t="shared" si="5"/>
        <v/>
      </c>
      <c r="T22" s="13"/>
    </row>
    <row r="23" spans="2:20" hidden="1" x14ac:dyDescent="0.2">
      <c r="B23" s="12"/>
      <c r="C23" s="86" t="str">
        <f>IF(D23&lt;&gt;"","x10：","")</f>
        <v/>
      </c>
      <c r="E23" s="2"/>
      <c r="F23" s="165"/>
      <c r="G23" s="2"/>
      <c r="I23" s="169"/>
      <c r="J23" s="2" t="str">
        <f t="shared" si="0"/>
        <v/>
      </c>
      <c r="K23" s="2" t="str">
        <f t="shared" si="1"/>
        <v/>
      </c>
      <c r="L23" s="169"/>
      <c r="M23" s="2" t="s">
        <v>200</v>
      </c>
      <c r="N23" s="2" t="str">
        <f t="shared" si="2"/>
        <v/>
      </c>
      <c r="O23" s="165"/>
      <c r="P23" s="2" t="str">
        <f t="shared" si="3"/>
        <v/>
      </c>
      <c r="Q23" s="2" t="str">
        <f t="shared" si="4"/>
        <v/>
      </c>
      <c r="R23" s="169"/>
      <c r="S23" s="2" t="str">
        <f t="shared" si="5"/>
        <v/>
      </c>
      <c r="T23" s="13"/>
    </row>
    <row r="24" spans="2:20" hidden="1" x14ac:dyDescent="0.2">
      <c r="B24" s="12"/>
      <c r="C24" s="86" t="str">
        <f>IF(D24&lt;&gt;"","x11：","")</f>
        <v/>
      </c>
      <c r="E24" s="2"/>
      <c r="F24" s="165"/>
      <c r="G24" s="2"/>
      <c r="I24" s="169"/>
      <c r="J24" s="2" t="str">
        <f t="shared" si="0"/>
        <v/>
      </c>
      <c r="K24" s="2" t="str">
        <f t="shared" si="1"/>
        <v/>
      </c>
      <c r="L24" s="169"/>
      <c r="M24" s="2" t="s">
        <v>200</v>
      </c>
      <c r="N24" s="2" t="str">
        <f t="shared" si="2"/>
        <v/>
      </c>
      <c r="O24" s="165"/>
      <c r="P24" s="2" t="str">
        <f t="shared" si="3"/>
        <v/>
      </c>
      <c r="Q24" s="2" t="str">
        <f t="shared" si="4"/>
        <v/>
      </c>
      <c r="R24" s="169"/>
      <c r="S24" s="2" t="str">
        <f t="shared" si="5"/>
        <v/>
      </c>
      <c r="T24" s="13"/>
    </row>
    <row r="25" spans="2:20" hidden="1" x14ac:dyDescent="0.2">
      <c r="B25" s="12"/>
      <c r="C25" s="86" t="str">
        <f>IF(D25&lt;&gt;"","x12：","")</f>
        <v/>
      </c>
      <c r="E25" s="2"/>
      <c r="F25" s="165"/>
      <c r="G25" s="2"/>
      <c r="I25" s="169"/>
      <c r="J25" s="2" t="str">
        <f t="shared" si="0"/>
        <v/>
      </c>
      <c r="K25" s="2" t="str">
        <f t="shared" si="1"/>
        <v/>
      </c>
      <c r="L25" s="169"/>
      <c r="M25" s="2" t="s">
        <v>200</v>
      </c>
      <c r="N25" s="2" t="str">
        <f t="shared" si="2"/>
        <v/>
      </c>
      <c r="O25" s="165"/>
      <c r="P25" s="2" t="str">
        <f t="shared" si="3"/>
        <v/>
      </c>
      <c r="Q25" s="2" t="str">
        <f t="shared" si="4"/>
        <v/>
      </c>
      <c r="R25" s="169"/>
      <c r="S25" s="2" t="str">
        <f t="shared" si="5"/>
        <v/>
      </c>
      <c r="T25" s="13"/>
    </row>
    <row r="26" spans="2:20" hidden="1" x14ac:dyDescent="0.2">
      <c r="B26" s="12"/>
      <c r="C26" s="86" t="str">
        <f>IF(D26&lt;&gt;"","x13：","")</f>
        <v/>
      </c>
      <c r="E26" s="2"/>
      <c r="F26" s="165"/>
      <c r="G26" s="2"/>
      <c r="I26" s="169"/>
      <c r="J26" s="2" t="str">
        <f t="shared" si="0"/>
        <v/>
      </c>
      <c r="K26" s="2" t="str">
        <f t="shared" si="1"/>
        <v/>
      </c>
      <c r="L26" s="169"/>
      <c r="M26" s="2" t="s">
        <v>200</v>
      </c>
      <c r="N26" s="2" t="str">
        <f t="shared" si="2"/>
        <v/>
      </c>
      <c r="O26" s="165"/>
      <c r="P26" s="2" t="str">
        <f t="shared" si="3"/>
        <v/>
      </c>
      <c r="Q26" s="2" t="str">
        <f t="shared" si="4"/>
        <v/>
      </c>
      <c r="R26" s="169"/>
      <c r="S26" s="2" t="str">
        <f t="shared" si="5"/>
        <v/>
      </c>
      <c r="T26" s="13"/>
    </row>
    <row r="27" spans="2:20" hidden="1" x14ac:dyDescent="0.2">
      <c r="B27" s="12"/>
      <c r="C27" s="86" t="str">
        <f>IF(D27&lt;&gt;"","x14：","")</f>
        <v/>
      </c>
      <c r="E27" s="2"/>
      <c r="F27" s="165"/>
      <c r="G27" s="2"/>
      <c r="I27" s="169"/>
      <c r="J27" s="2" t="str">
        <f t="shared" si="0"/>
        <v/>
      </c>
      <c r="K27" s="2" t="str">
        <f t="shared" si="1"/>
        <v/>
      </c>
      <c r="L27" s="169"/>
      <c r="M27" s="2" t="s">
        <v>200</v>
      </c>
      <c r="N27" s="2" t="str">
        <f t="shared" si="2"/>
        <v/>
      </c>
      <c r="O27" s="165"/>
      <c r="P27" s="2" t="str">
        <f t="shared" si="3"/>
        <v/>
      </c>
      <c r="Q27" s="2" t="str">
        <f t="shared" si="4"/>
        <v/>
      </c>
      <c r="R27" s="169"/>
      <c r="S27" s="2" t="str">
        <f t="shared" si="5"/>
        <v/>
      </c>
      <c r="T27" s="13"/>
    </row>
    <row r="28" spans="2:20" hidden="1" x14ac:dyDescent="0.2">
      <c r="B28" s="12"/>
      <c r="C28" s="86" t="str">
        <f>IF(D28&lt;&gt;"","x15：","")</f>
        <v/>
      </c>
      <c r="E28" s="2"/>
      <c r="F28" s="165"/>
      <c r="G28" s="2"/>
      <c r="I28" s="169"/>
      <c r="J28" s="2" t="str">
        <f t="shared" si="0"/>
        <v/>
      </c>
      <c r="K28" s="2" t="str">
        <f t="shared" si="1"/>
        <v/>
      </c>
      <c r="L28" s="169"/>
      <c r="M28" s="2" t="s">
        <v>200</v>
      </c>
      <c r="N28" s="2" t="str">
        <f t="shared" si="2"/>
        <v/>
      </c>
      <c r="O28" s="165"/>
      <c r="P28" s="2" t="str">
        <f t="shared" si="3"/>
        <v/>
      </c>
      <c r="Q28" s="2" t="str">
        <f t="shared" si="4"/>
        <v/>
      </c>
      <c r="R28" s="169"/>
      <c r="S28" s="2" t="str">
        <f t="shared" si="5"/>
        <v/>
      </c>
      <c r="T28" s="13"/>
    </row>
    <row r="29" spans="2:20" x14ac:dyDescent="0.2">
      <c r="B29" s="12"/>
      <c r="C29" s="10" t="s">
        <v>219</v>
      </c>
      <c r="D29" s="10"/>
      <c r="E29" s="10"/>
      <c r="F29" s="16"/>
      <c r="G29" s="16"/>
      <c r="H29" s="16"/>
      <c r="I29" s="16"/>
      <c r="J29" s="16"/>
      <c r="K29" s="16"/>
      <c r="L29" s="16"/>
      <c r="M29" s="16"/>
      <c r="N29" s="16"/>
      <c r="O29" s="16"/>
      <c r="P29" s="16"/>
      <c r="Q29" s="16"/>
      <c r="R29" s="171">
        <f>SUM(R14:R28)</f>
        <v>0.83333333333333326</v>
      </c>
      <c r="S29" s="16" t="s">
        <v>11</v>
      </c>
      <c r="T29" s="13"/>
    </row>
    <row r="30" spans="2:20" x14ac:dyDescent="0.2">
      <c r="B30" s="12"/>
      <c r="C30" t="str">
        <f>IF(D14="","","(=x1")&amp;IF(D15="","","+x2")&amp;IF(D16="","","+x3")&amp;IF(D17="","","+x4")&amp;IF(D18="","","+x5")&amp;IF(D19="","","+x6")&amp;IF(D20="","","+x7")&amp;IF(D21="","","+x8")&amp;IF(D22="","","+x9")&amp;IF(D23="","","+x10")&amp;IF(D24="","","+x11")&amp;IF(D25="","","+x12")&amp;IF(D26="","","+x13")&amp;IF(D27="","","+x14")&amp;IF(D28="","","+x15")&amp;IF(D14="","",")")</f>
        <v>(=x1+x2+x3+x4)</v>
      </c>
      <c r="F30" s="2"/>
      <c r="G30" s="2"/>
      <c r="H30" s="2"/>
      <c r="I30" s="2"/>
      <c r="J30" s="2"/>
      <c r="K30" s="2"/>
      <c r="L30" s="2"/>
      <c r="M30" s="2"/>
      <c r="N30" s="2"/>
      <c r="O30" s="2"/>
      <c r="P30" s="2"/>
      <c r="Q30" s="2"/>
      <c r="R30" s="6"/>
      <c r="S30" s="2"/>
      <c r="T30" s="13"/>
    </row>
    <row r="31" spans="2:20" x14ac:dyDescent="0.2">
      <c r="B31" s="12"/>
      <c r="F31" s="2"/>
      <c r="G31" s="2"/>
      <c r="H31" s="2"/>
      <c r="I31" s="2"/>
      <c r="J31" s="2"/>
      <c r="K31" s="2"/>
      <c r="L31" s="2"/>
      <c r="M31" s="2"/>
      <c r="N31" s="2"/>
      <c r="O31" s="2"/>
      <c r="P31" s="2"/>
      <c r="Q31" s="2"/>
      <c r="R31" s="6"/>
      <c r="S31" s="2"/>
      <c r="T31" s="13"/>
    </row>
    <row r="32" spans="2:20" x14ac:dyDescent="0.2">
      <c r="B32" s="12"/>
      <c r="C32" s="86" t="str">
        <f>IF(D32&lt;&gt;"","y1：","")</f>
        <v>y1：</v>
      </c>
      <c r="D32" t="s">
        <v>258</v>
      </c>
      <c r="F32" s="165"/>
      <c r="G32" s="2"/>
      <c r="I32" s="169"/>
      <c r="J32" s="2" t="str">
        <f>IF(O32=60,"[分/回]",IF(O32=3600,"[秒/回]",""))</f>
        <v>[分/回]</v>
      </c>
      <c r="K32" s="2" t="str">
        <f>IF(I32&lt;&gt;"","×","")</f>
        <v/>
      </c>
      <c r="L32" s="165">
        <v>1</v>
      </c>
      <c r="M32" s="2" t="s">
        <v>266</v>
      </c>
      <c r="N32" s="2" t="str">
        <f>IF(L32&lt;&gt;"","÷","")</f>
        <v>÷</v>
      </c>
      <c r="O32" s="165">
        <v>60</v>
      </c>
      <c r="P32" s="2" t="str">
        <f>IF(O32=60,"[分/時間]",IF(O32=3600,"[秒/時間]",""))</f>
        <v>[分/時間]</v>
      </c>
      <c r="Q32" s="2" t="str">
        <f>IF(O32&lt;&gt;"","=","")</f>
        <v>=</v>
      </c>
      <c r="R32" s="169">
        <f>1/60</f>
        <v>1.6666666666666666E-2</v>
      </c>
      <c r="S32" s="2" t="str">
        <f>IF(R32&lt;&gt;"","[時間/日]","")</f>
        <v>[時間/日]</v>
      </c>
      <c r="T32" s="13"/>
    </row>
    <row r="33" spans="2:20" x14ac:dyDescent="0.2">
      <c r="B33" s="12"/>
      <c r="C33" s="86" t="str">
        <f>IF(D33&lt;&gt;"","y2：","")</f>
        <v>y2：</v>
      </c>
      <c r="D33" t="s">
        <v>264</v>
      </c>
      <c r="F33" s="165"/>
      <c r="G33" s="2"/>
      <c r="I33" s="165">
        <v>1</v>
      </c>
      <c r="J33" s="2" t="str">
        <f t="shared" ref="J33:J46" si="6">IF(O33=60,"[分/回]",IF(O33=3600,"[秒/回]",""))</f>
        <v>[分/回]</v>
      </c>
      <c r="K33" s="2" t="str">
        <f t="shared" ref="K33:K46" si="7">IF(I33&lt;&gt;"","×","")</f>
        <v>×</v>
      </c>
      <c r="L33" s="207" t="e">
        <f>導入後_追加解凍における解凍条件入力回数</f>
        <v>#DIV/0!</v>
      </c>
      <c r="M33" s="2" t="s">
        <v>200</v>
      </c>
      <c r="N33" s="2" t="e">
        <f t="shared" ref="N33:N46" si="8">IF(L33&lt;&gt;"","÷","")</f>
        <v>#DIV/0!</v>
      </c>
      <c r="O33" s="165">
        <v>60</v>
      </c>
      <c r="P33" s="2" t="str">
        <f t="shared" ref="P33:P46" si="9">IF(O33=60,"[分/時間]",IF(O33=3600,"[秒/時間]",""))</f>
        <v>[分/時間]</v>
      </c>
      <c r="Q33" s="2" t="str">
        <f t="shared" ref="Q33:Q46" si="10">IF(O33&lt;&gt;"","=","")</f>
        <v>=</v>
      </c>
      <c r="R33" s="208" t="e">
        <f>1/60*導入後_追加解凍における解凍条件入力回数</f>
        <v>#DIV/0!</v>
      </c>
      <c r="S33" s="2" t="e">
        <f t="shared" ref="S33:S46" si="11">IF(R33&lt;&gt;"","[時間/日]","")</f>
        <v>#DIV/0!</v>
      </c>
      <c r="T33" s="13"/>
    </row>
    <row r="34" spans="2:20" x14ac:dyDescent="0.2">
      <c r="B34" s="12"/>
      <c r="C34" s="86" t="str">
        <f>IF(D34&lt;&gt;"","y3：","")</f>
        <v>y3：</v>
      </c>
      <c r="D34" t="s">
        <v>265</v>
      </c>
      <c r="F34" s="165"/>
      <c r="G34" s="2"/>
      <c r="I34" s="165">
        <v>10</v>
      </c>
      <c r="J34" s="2" t="s">
        <v>267</v>
      </c>
      <c r="K34" s="2" t="str">
        <f t="shared" si="7"/>
        <v>×</v>
      </c>
      <c r="L34" s="207" t="e">
        <f>想定導入機器台数</f>
        <v>#DIV/0!</v>
      </c>
      <c r="M34" s="2" t="s">
        <v>268</v>
      </c>
      <c r="N34" s="2" t="e">
        <f t="shared" si="8"/>
        <v>#DIV/0!</v>
      </c>
      <c r="O34" s="165">
        <v>60</v>
      </c>
      <c r="P34" s="2" t="str">
        <f t="shared" si="9"/>
        <v>[分/時間]</v>
      </c>
      <c r="Q34" s="2" t="str">
        <f t="shared" si="10"/>
        <v>=</v>
      </c>
      <c r="R34" s="208" t="e">
        <f>10/60*想定導入機器台数</f>
        <v>#DIV/0!</v>
      </c>
      <c r="S34" s="2" t="e">
        <f t="shared" si="11"/>
        <v>#DIV/0!</v>
      </c>
      <c r="T34" s="13"/>
    </row>
    <row r="35" spans="2:20" hidden="1" x14ac:dyDescent="0.2">
      <c r="B35" s="12"/>
      <c r="C35" s="86" t="str">
        <f>IF(D35&lt;&gt;"","y4：","")</f>
        <v/>
      </c>
      <c r="F35" s="165"/>
      <c r="G35" s="2"/>
      <c r="I35" s="169"/>
      <c r="J35" s="2" t="str">
        <f t="shared" si="6"/>
        <v/>
      </c>
      <c r="K35" s="2" t="str">
        <f t="shared" si="7"/>
        <v/>
      </c>
      <c r="L35" s="169"/>
      <c r="M35" s="2" t="s">
        <v>200</v>
      </c>
      <c r="N35" s="2" t="str">
        <f t="shared" si="8"/>
        <v/>
      </c>
      <c r="O35" s="165"/>
      <c r="P35" s="2" t="str">
        <f t="shared" si="9"/>
        <v/>
      </c>
      <c r="Q35" s="2" t="str">
        <f t="shared" si="10"/>
        <v/>
      </c>
      <c r="R35" s="208"/>
      <c r="S35" s="2" t="str">
        <f t="shared" si="11"/>
        <v/>
      </c>
      <c r="T35" s="13"/>
    </row>
    <row r="36" spans="2:20" hidden="1" x14ac:dyDescent="0.2">
      <c r="B36" s="12"/>
      <c r="C36" s="86" t="str">
        <f>IF(D36&lt;&gt;"","y5：","")</f>
        <v/>
      </c>
      <c r="F36" s="165"/>
      <c r="G36" s="2"/>
      <c r="I36" s="169"/>
      <c r="J36" s="2" t="str">
        <f t="shared" si="6"/>
        <v/>
      </c>
      <c r="K36" s="2" t="str">
        <f t="shared" si="7"/>
        <v/>
      </c>
      <c r="L36" s="169"/>
      <c r="M36" s="2" t="s">
        <v>200</v>
      </c>
      <c r="N36" s="2" t="str">
        <f t="shared" si="8"/>
        <v/>
      </c>
      <c r="O36" s="165"/>
      <c r="P36" s="2" t="str">
        <f t="shared" si="9"/>
        <v/>
      </c>
      <c r="Q36" s="2" t="str">
        <f t="shared" si="10"/>
        <v/>
      </c>
      <c r="R36" s="208"/>
      <c r="S36" s="2" t="str">
        <f t="shared" si="11"/>
        <v/>
      </c>
      <c r="T36" s="13"/>
    </row>
    <row r="37" spans="2:20" hidden="1" x14ac:dyDescent="0.2">
      <c r="B37" s="12"/>
      <c r="C37" s="86" t="str">
        <f>IF(D37&lt;&gt;"","y6：","")</f>
        <v/>
      </c>
      <c r="F37" s="165"/>
      <c r="G37" s="2"/>
      <c r="I37" s="169"/>
      <c r="J37" s="2" t="str">
        <f t="shared" si="6"/>
        <v/>
      </c>
      <c r="K37" s="2" t="str">
        <f t="shared" si="7"/>
        <v/>
      </c>
      <c r="L37" s="169"/>
      <c r="M37" s="2" t="s">
        <v>200</v>
      </c>
      <c r="N37" s="2" t="str">
        <f t="shared" si="8"/>
        <v/>
      </c>
      <c r="O37" s="165"/>
      <c r="P37" s="2" t="str">
        <f t="shared" si="9"/>
        <v/>
      </c>
      <c r="Q37" s="2" t="str">
        <f t="shared" si="10"/>
        <v/>
      </c>
      <c r="R37" s="208"/>
      <c r="S37" s="2" t="str">
        <f t="shared" si="11"/>
        <v/>
      </c>
      <c r="T37" s="13"/>
    </row>
    <row r="38" spans="2:20" hidden="1" x14ac:dyDescent="0.2">
      <c r="B38" s="12"/>
      <c r="C38" s="86" t="str">
        <f>IF(D38&lt;&gt;"","y7：","")</f>
        <v/>
      </c>
      <c r="F38" s="165"/>
      <c r="G38" s="2"/>
      <c r="I38" s="169"/>
      <c r="J38" s="2" t="str">
        <f t="shared" si="6"/>
        <v/>
      </c>
      <c r="K38" s="2" t="str">
        <f t="shared" si="7"/>
        <v/>
      </c>
      <c r="L38" s="169"/>
      <c r="M38" s="2" t="s">
        <v>200</v>
      </c>
      <c r="N38" s="2" t="str">
        <f t="shared" si="8"/>
        <v/>
      </c>
      <c r="O38" s="165"/>
      <c r="P38" s="2" t="str">
        <f t="shared" si="9"/>
        <v/>
      </c>
      <c r="Q38" s="2" t="str">
        <f t="shared" si="10"/>
        <v/>
      </c>
      <c r="R38" s="208"/>
      <c r="S38" s="2" t="str">
        <f t="shared" si="11"/>
        <v/>
      </c>
      <c r="T38" s="13"/>
    </row>
    <row r="39" spans="2:20" hidden="1" x14ac:dyDescent="0.2">
      <c r="B39" s="12"/>
      <c r="C39" s="86" t="str">
        <f>IF(D39&lt;&gt;"","y8：","")</f>
        <v/>
      </c>
      <c r="F39" s="165"/>
      <c r="G39" s="2"/>
      <c r="I39" s="169"/>
      <c r="J39" s="2" t="str">
        <f t="shared" si="6"/>
        <v/>
      </c>
      <c r="K39" s="2" t="str">
        <f t="shared" si="7"/>
        <v/>
      </c>
      <c r="L39" s="169"/>
      <c r="M39" s="2" t="s">
        <v>200</v>
      </c>
      <c r="N39" s="2" t="str">
        <f t="shared" si="8"/>
        <v/>
      </c>
      <c r="O39" s="165"/>
      <c r="P39" s="2" t="str">
        <f t="shared" si="9"/>
        <v/>
      </c>
      <c r="Q39" s="2" t="str">
        <f t="shared" si="10"/>
        <v/>
      </c>
      <c r="R39" s="208"/>
      <c r="S39" s="2" t="str">
        <f t="shared" si="11"/>
        <v/>
      </c>
      <c r="T39" s="13"/>
    </row>
    <row r="40" spans="2:20" hidden="1" x14ac:dyDescent="0.2">
      <c r="B40" s="12"/>
      <c r="C40" s="86" t="str">
        <f>IF(D40&lt;&gt;"","y9：","")</f>
        <v/>
      </c>
      <c r="F40" s="165"/>
      <c r="G40" s="2"/>
      <c r="I40" s="169"/>
      <c r="J40" s="2" t="str">
        <f t="shared" si="6"/>
        <v/>
      </c>
      <c r="K40" s="2" t="str">
        <f t="shared" si="7"/>
        <v/>
      </c>
      <c r="L40" s="169"/>
      <c r="M40" s="2" t="s">
        <v>200</v>
      </c>
      <c r="N40" s="2" t="str">
        <f t="shared" si="8"/>
        <v/>
      </c>
      <c r="O40" s="165"/>
      <c r="P40" s="2" t="str">
        <f t="shared" si="9"/>
        <v/>
      </c>
      <c r="Q40" s="2" t="str">
        <f t="shared" si="10"/>
        <v/>
      </c>
      <c r="R40" s="208"/>
      <c r="S40" s="2" t="str">
        <f t="shared" si="11"/>
        <v/>
      </c>
      <c r="T40" s="13"/>
    </row>
    <row r="41" spans="2:20" hidden="1" x14ac:dyDescent="0.2">
      <c r="B41" s="12"/>
      <c r="C41" s="86" t="str">
        <f>IF(D41&lt;&gt;"","y10：","")</f>
        <v/>
      </c>
      <c r="F41" s="165"/>
      <c r="G41" s="2"/>
      <c r="I41" s="169"/>
      <c r="J41" s="2" t="str">
        <f t="shared" si="6"/>
        <v/>
      </c>
      <c r="K41" s="2" t="str">
        <f t="shared" si="7"/>
        <v/>
      </c>
      <c r="L41" s="169"/>
      <c r="M41" s="2" t="s">
        <v>200</v>
      </c>
      <c r="N41" s="2" t="str">
        <f t="shared" si="8"/>
        <v/>
      </c>
      <c r="O41" s="165"/>
      <c r="P41" s="2" t="str">
        <f t="shared" si="9"/>
        <v/>
      </c>
      <c r="Q41" s="2" t="str">
        <f t="shared" si="10"/>
        <v/>
      </c>
      <c r="R41" s="208"/>
      <c r="S41" s="2" t="str">
        <f t="shared" si="11"/>
        <v/>
      </c>
      <c r="T41" s="13"/>
    </row>
    <row r="42" spans="2:20" hidden="1" x14ac:dyDescent="0.2">
      <c r="B42" s="12"/>
      <c r="C42" s="86" t="str">
        <f>IF(D42&lt;&gt;"","y11：","")</f>
        <v/>
      </c>
      <c r="F42" s="165"/>
      <c r="G42" s="2"/>
      <c r="I42" s="169"/>
      <c r="J42" s="2" t="str">
        <f t="shared" si="6"/>
        <v/>
      </c>
      <c r="K42" s="2" t="str">
        <f t="shared" si="7"/>
        <v/>
      </c>
      <c r="L42" s="169"/>
      <c r="M42" s="2" t="s">
        <v>200</v>
      </c>
      <c r="N42" s="2" t="str">
        <f t="shared" si="8"/>
        <v/>
      </c>
      <c r="O42" s="165"/>
      <c r="P42" s="2" t="str">
        <f t="shared" si="9"/>
        <v/>
      </c>
      <c r="Q42" s="2" t="str">
        <f t="shared" si="10"/>
        <v/>
      </c>
      <c r="R42" s="208"/>
      <c r="S42" s="2" t="str">
        <f t="shared" si="11"/>
        <v/>
      </c>
      <c r="T42" s="13"/>
    </row>
    <row r="43" spans="2:20" hidden="1" x14ac:dyDescent="0.2">
      <c r="B43" s="12"/>
      <c r="C43" s="86" t="str">
        <f>IF(D43&lt;&gt;"","y12：","")</f>
        <v/>
      </c>
      <c r="F43" s="165"/>
      <c r="G43" s="2"/>
      <c r="I43" s="169"/>
      <c r="J43" s="2" t="str">
        <f t="shared" si="6"/>
        <v/>
      </c>
      <c r="K43" s="2" t="str">
        <f t="shared" si="7"/>
        <v/>
      </c>
      <c r="L43" s="169"/>
      <c r="M43" s="2" t="s">
        <v>200</v>
      </c>
      <c r="N43" s="2" t="str">
        <f t="shared" si="8"/>
        <v/>
      </c>
      <c r="O43" s="165"/>
      <c r="P43" s="2" t="str">
        <f t="shared" si="9"/>
        <v/>
      </c>
      <c r="Q43" s="2" t="str">
        <f t="shared" si="10"/>
        <v/>
      </c>
      <c r="R43" s="208"/>
      <c r="S43" s="2" t="str">
        <f t="shared" si="11"/>
        <v/>
      </c>
      <c r="T43" s="13"/>
    </row>
    <row r="44" spans="2:20" hidden="1" x14ac:dyDescent="0.2">
      <c r="B44" s="12"/>
      <c r="C44" s="86" t="str">
        <f>IF(D44&lt;&gt;"","y13：","")</f>
        <v/>
      </c>
      <c r="F44" s="165"/>
      <c r="G44" s="2"/>
      <c r="I44" s="169"/>
      <c r="J44" s="2" t="str">
        <f t="shared" si="6"/>
        <v/>
      </c>
      <c r="K44" s="2" t="str">
        <f t="shared" si="7"/>
        <v/>
      </c>
      <c r="L44" s="169"/>
      <c r="M44" s="2" t="s">
        <v>200</v>
      </c>
      <c r="N44" s="2" t="str">
        <f t="shared" si="8"/>
        <v/>
      </c>
      <c r="O44" s="165"/>
      <c r="P44" s="2" t="str">
        <f t="shared" si="9"/>
        <v/>
      </c>
      <c r="Q44" s="2" t="str">
        <f t="shared" si="10"/>
        <v/>
      </c>
      <c r="R44" s="208"/>
      <c r="S44" s="2" t="str">
        <f t="shared" si="11"/>
        <v/>
      </c>
      <c r="T44" s="13"/>
    </row>
    <row r="45" spans="2:20" hidden="1" x14ac:dyDescent="0.2">
      <c r="B45" s="12"/>
      <c r="C45" s="86" t="str">
        <f>IF(D45&lt;&gt;"","y14：","")</f>
        <v/>
      </c>
      <c r="F45" s="165"/>
      <c r="G45" s="2"/>
      <c r="I45" s="169"/>
      <c r="J45" s="2" t="str">
        <f t="shared" si="6"/>
        <v/>
      </c>
      <c r="K45" s="2" t="str">
        <f t="shared" si="7"/>
        <v/>
      </c>
      <c r="L45" s="169"/>
      <c r="M45" s="2" t="s">
        <v>200</v>
      </c>
      <c r="N45" s="2" t="str">
        <f t="shared" si="8"/>
        <v/>
      </c>
      <c r="O45" s="165"/>
      <c r="P45" s="2" t="str">
        <f t="shared" si="9"/>
        <v/>
      </c>
      <c r="Q45" s="2" t="str">
        <f t="shared" si="10"/>
        <v/>
      </c>
      <c r="R45" s="208"/>
      <c r="S45" s="2" t="str">
        <f t="shared" si="11"/>
        <v/>
      </c>
      <c r="T45" s="13"/>
    </row>
    <row r="46" spans="2:20" hidden="1" x14ac:dyDescent="0.2">
      <c r="B46" s="12"/>
      <c r="C46" s="86" t="str">
        <f>IF(D46&lt;&gt;"","y15：","")</f>
        <v/>
      </c>
      <c r="F46" s="165"/>
      <c r="G46" s="2"/>
      <c r="I46" s="169"/>
      <c r="J46" s="2" t="str">
        <f t="shared" si="6"/>
        <v/>
      </c>
      <c r="K46" s="2" t="str">
        <f t="shared" si="7"/>
        <v/>
      </c>
      <c r="L46" s="169"/>
      <c r="M46" s="2" t="s">
        <v>200</v>
      </c>
      <c r="N46" s="2" t="str">
        <f t="shared" si="8"/>
        <v/>
      </c>
      <c r="O46" s="165"/>
      <c r="P46" s="2" t="str">
        <f t="shared" si="9"/>
        <v/>
      </c>
      <c r="Q46" s="2" t="str">
        <f t="shared" si="10"/>
        <v/>
      </c>
      <c r="R46" s="208"/>
      <c r="S46" s="2" t="str">
        <f t="shared" si="11"/>
        <v/>
      </c>
      <c r="T46" s="13"/>
    </row>
    <row r="47" spans="2:20" x14ac:dyDescent="0.2">
      <c r="B47" s="12"/>
      <c r="C47" s="10" t="s">
        <v>220</v>
      </c>
      <c r="D47" s="10"/>
      <c r="E47" s="10"/>
      <c r="F47" s="16"/>
      <c r="G47" s="16"/>
      <c r="H47" s="16"/>
      <c r="I47" s="16"/>
      <c r="J47" s="16"/>
      <c r="K47" s="16"/>
      <c r="L47" s="16"/>
      <c r="M47" s="16"/>
      <c r="N47" s="16"/>
      <c r="O47" s="16"/>
      <c r="P47" s="16"/>
      <c r="Q47" s="16"/>
      <c r="R47" s="209" t="e">
        <f>SUM(R32:R46)</f>
        <v>#DIV/0!</v>
      </c>
      <c r="S47" s="16" t="s">
        <v>11</v>
      </c>
      <c r="T47" s="13"/>
    </row>
    <row r="48" spans="2:20" x14ac:dyDescent="0.2">
      <c r="B48" s="12"/>
      <c r="C48" t="str">
        <f>IF(D32="","","(=y1")&amp;IF(D33="","","+y2")&amp;IF(D34="","","+y3")&amp;IF(D35="","","+y4")&amp;IF(D36="","","+y5")&amp;IF(D37="","","+y6")&amp;IF(D38="","","+y7")&amp;IF(D39="","","+y8")&amp;IF(D40="","","+y9")&amp;IF(D41="","","+y10")&amp;IF(D42="","","+y11")&amp;IF(D43="","","+y12")&amp;IF(D44="","","+y13")&amp;IF(D45="","","+y14")&amp;IF(D46="","","+y15")&amp;IF(D32="","",")")</f>
        <v>(=y1+y2+y3)</v>
      </c>
      <c r="F48" s="2"/>
      <c r="G48" s="2"/>
      <c r="H48" s="2"/>
      <c r="I48" s="2"/>
      <c r="J48" s="2"/>
      <c r="K48" s="2"/>
      <c r="L48" s="2"/>
      <c r="M48" s="2"/>
      <c r="N48" s="2"/>
      <c r="O48" s="2"/>
      <c r="P48" s="2"/>
      <c r="Q48" s="2"/>
      <c r="R48" s="6"/>
      <c r="S48" s="2"/>
      <c r="T48" s="13"/>
    </row>
    <row r="49" spans="2:21" ht="13.8" thickBot="1" x14ac:dyDescent="0.25">
      <c r="B49" s="12"/>
      <c r="F49" s="2"/>
      <c r="G49" s="2"/>
      <c r="H49" s="2"/>
      <c r="I49" s="2"/>
      <c r="J49" s="2"/>
      <c r="K49" s="2"/>
      <c r="L49" s="2"/>
      <c r="M49" s="2"/>
      <c r="N49" s="2"/>
      <c r="O49" s="2"/>
      <c r="P49" s="2"/>
      <c r="Q49" s="2"/>
      <c r="R49" s="6"/>
      <c r="S49" s="2"/>
      <c r="T49" s="13"/>
    </row>
    <row r="50" spans="2:21" ht="13.8" thickBot="1" x14ac:dyDescent="0.25">
      <c r="B50" s="12"/>
      <c r="C50" s="7" t="s">
        <v>218</v>
      </c>
      <c r="E50" s="4"/>
      <c r="F50" s="168"/>
      <c r="G50" s="2"/>
      <c r="H50" s="167" t="s">
        <v>195</v>
      </c>
      <c r="I50" s="164">
        <f>R29</f>
        <v>0.83333333333333326</v>
      </c>
      <c r="J50" s="2" t="s">
        <v>11</v>
      </c>
      <c r="K50" s="2" t="s">
        <v>12</v>
      </c>
      <c r="L50" s="208" t="e">
        <f>R47</f>
        <v>#DIV/0!</v>
      </c>
      <c r="M50" s="8" t="s">
        <v>196</v>
      </c>
      <c r="N50" s="2" t="s">
        <v>13</v>
      </c>
      <c r="O50" s="164">
        <f>R29</f>
        <v>0.83333333333333326</v>
      </c>
      <c r="P50" s="2" t="s">
        <v>11</v>
      </c>
      <c r="Q50" s="2" t="s">
        <v>10</v>
      </c>
      <c r="R50" s="210" t="e">
        <f>ROUND((I50-L50)/O50,2)</f>
        <v>#DIV/0!</v>
      </c>
      <c r="S50" s="2" t="s">
        <v>14</v>
      </c>
      <c r="T50" s="13"/>
    </row>
    <row r="51" spans="2:21" x14ac:dyDescent="0.2">
      <c r="B51" s="12"/>
      <c r="C51" s="22" t="s">
        <v>15</v>
      </c>
      <c r="E51" s="22"/>
      <c r="F51" s="2"/>
      <c r="G51" s="2"/>
      <c r="H51" s="2"/>
      <c r="I51" s="2"/>
      <c r="J51" s="2"/>
      <c r="K51" s="2"/>
      <c r="L51" s="2"/>
      <c r="M51" s="2"/>
      <c r="N51" s="2"/>
      <c r="O51" s="2"/>
      <c r="P51" s="2"/>
      <c r="Q51" s="2"/>
      <c r="R51" s="2"/>
      <c r="S51" s="2"/>
      <c r="T51" s="13"/>
    </row>
    <row r="52" spans="2:21" ht="13.8" thickBot="1" x14ac:dyDescent="0.25">
      <c r="B52" s="12"/>
      <c r="C52" s="22"/>
      <c r="E52" s="22"/>
      <c r="F52" s="2"/>
      <c r="G52" s="2"/>
      <c r="H52" s="2"/>
      <c r="I52" s="2"/>
      <c r="J52" s="2"/>
      <c r="K52" s="2"/>
      <c r="L52" s="2"/>
      <c r="M52" s="2"/>
      <c r="N52" s="2"/>
      <c r="O52" s="2"/>
      <c r="P52" s="2"/>
      <c r="Q52" s="2"/>
      <c r="R52" s="2"/>
      <c r="S52" s="2"/>
      <c r="T52" s="13"/>
    </row>
    <row r="53" spans="2:21" ht="13.8" thickBot="1" x14ac:dyDescent="0.25">
      <c r="B53" s="12"/>
      <c r="C53" s="22" t="s">
        <v>16</v>
      </c>
      <c r="E53" s="22"/>
      <c r="F53" s="2"/>
      <c r="G53" s="2"/>
      <c r="H53" s="2"/>
      <c r="I53" s="2"/>
      <c r="J53" s="2"/>
      <c r="K53" s="2"/>
      <c r="L53" s="2"/>
      <c r="M53" s="2"/>
      <c r="N53" s="2"/>
      <c r="O53" s="2"/>
      <c r="P53" s="2"/>
      <c r="Q53" s="2"/>
      <c r="R53" s="211" t="e">
        <f>IF(R50&gt;=0.2,"適格","不適")</f>
        <v>#DIV/0!</v>
      </c>
      <c r="S53" s="2"/>
      <c r="T53" s="13"/>
    </row>
    <row r="54" spans="2:21" x14ac:dyDescent="0.2">
      <c r="B54" s="14"/>
      <c r="C54" s="1"/>
      <c r="D54" s="18"/>
      <c r="E54" s="18"/>
      <c r="F54" s="3"/>
      <c r="G54" s="3"/>
      <c r="H54" s="3"/>
      <c r="I54" s="3"/>
      <c r="J54" s="3"/>
      <c r="K54" s="3"/>
      <c r="L54" s="3"/>
      <c r="M54" s="3"/>
      <c r="N54" s="3"/>
      <c r="O54" s="3"/>
      <c r="P54" s="3"/>
      <c r="Q54" s="3"/>
      <c r="R54" s="3"/>
      <c r="S54" s="3"/>
      <c r="T54" s="15"/>
    </row>
    <row r="55" spans="2:21" x14ac:dyDescent="0.2">
      <c r="U55" s="19" t="s">
        <v>6</v>
      </c>
    </row>
    <row r="56" spans="2:21" ht="5.25" customHeight="1" thickBot="1" x14ac:dyDescent="0.25">
      <c r="M56" s="9"/>
      <c r="N56" s="10"/>
      <c r="O56" s="10"/>
      <c r="P56" s="10"/>
      <c r="Q56" s="10"/>
      <c r="R56" s="10"/>
      <c r="S56" s="10"/>
      <c r="T56" s="11"/>
    </row>
    <row r="57" spans="2:21" ht="16.8" thickBot="1" x14ac:dyDescent="0.25">
      <c r="M57" s="12"/>
      <c r="N57" s="87" t="s">
        <v>119</v>
      </c>
      <c r="R57" s="212" t="e">
        <f>IF(審査結果="適格","〇","△")</f>
        <v>#DIV/0!</v>
      </c>
      <c r="T57" s="13"/>
    </row>
    <row r="58" spans="2:21" ht="5.25" customHeight="1" x14ac:dyDescent="0.2">
      <c r="M58" s="14"/>
      <c r="N58" s="1"/>
      <c r="O58" s="1"/>
      <c r="P58" s="1"/>
      <c r="Q58" s="1"/>
      <c r="R58" s="1"/>
      <c r="S58" s="1"/>
      <c r="T58" s="15"/>
    </row>
  </sheetData>
  <sheetProtection algorithmName="SHA-512" hashValue="dI0WxwkNblujwd8pRGWDbaAwVP2pVQF0IGPKH4IDzxGu7geu+bVZX7xSQQO8DagVHHWKuxPUJA+5NDyh3rblXA==" saltValue="lq8CSsWulZHJH5QRllGqAw==" spinCount="100000" sheet="1" objects="1" scenarios="1"/>
  <mergeCells count="6">
    <mergeCell ref="C12:D12"/>
    <mergeCell ref="D2:S2"/>
    <mergeCell ref="P4:S4"/>
    <mergeCell ref="E6:P6"/>
    <mergeCell ref="E7:P7"/>
    <mergeCell ref="C9:S10"/>
  </mergeCells>
  <phoneticPr fontId="1"/>
  <conditionalFormatting sqref="I14:I28">
    <cfRule type="expression" dxfId="11" priority="22">
      <formula>IF(I14="",TRUE,FALSE)</formula>
    </cfRule>
  </conditionalFormatting>
  <conditionalFormatting sqref="I32:I46">
    <cfRule type="expression" dxfId="10" priority="18">
      <formula>IF(I32="",TRUE,FALSE)</formula>
    </cfRule>
  </conditionalFormatting>
  <conditionalFormatting sqref="J14:J28">
    <cfRule type="expression" dxfId="9" priority="2">
      <formula>IF(I14="",TRUE,FALSE)</formula>
    </cfRule>
  </conditionalFormatting>
  <conditionalFormatting sqref="J32:J46">
    <cfRule type="expression" dxfId="8" priority="1">
      <formula>IF(I32="",TRUE,FALSE)</formula>
    </cfRule>
  </conditionalFormatting>
  <conditionalFormatting sqref="L14:L28">
    <cfRule type="expression" dxfId="7" priority="21">
      <formula>IF(L14="",TRUE,FALSE)</formula>
    </cfRule>
  </conditionalFormatting>
  <conditionalFormatting sqref="L32:L46">
    <cfRule type="expression" dxfId="6" priority="17">
      <formula>IF(L32="",TRUE,FALSE)</formula>
    </cfRule>
  </conditionalFormatting>
  <conditionalFormatting sqref="M14:M28">
    <cfRule type="expression" dxfId="5" priority="5">
      <formula>IF(L14="",TRUE,FALSE)</formula>
    </cfRule>
  </conditionalFormatting>
  <conditionalFormatting sqref="M32:M46">
    <cfRule type="expression" dxfId="4" priority="4">
      <formula>IF(L32="",TRUE,FALSE)</formula>
    </cfRule>
  </conditionalFormatting>
  <conditionalFormatting sqref="O14:O28">
    <cfRule type="expression" dxfId="3" priority="20">
      <formula>IF(O14="",TRUE,FALSE)</formula>
    </cfRule>
  </conditionalFormatting>
  <conditionalFormatting sqref="O32:O46">
    <cfRule type="expression" dxfId="2" priority="16">
      <formula>IF(O32="",TRUE,FALSE)</formula>
    </cfRule>
  </conditionalFormatting>
  <conditionalFormatting sqref="R14:R28">
    <cfRule type="expression" dxfId="1" priority="19">
      <formula>IF(R14="",TRUE,FALSE)</formula>
    </cfRule>
  </conditionalFormatting>
  <conditionalFormatting sqref="R32:R46">
    <cfRule type="expression" dxfId="0" priority="15">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30DCAC-C3FD-4456-B19F-FFEEEAD5C873}"/>
</file>

<file path=customXml/itemProps2.xml><?xml version="1.0" encoding="utf-8"?>
<ds:datastoreItem xmlns:ds="http://schemas.openxmlformats.org/officeDocument/2006/customXml" ds:itemID="{583306E8-0A06-4B7A-B7BF-DC5FC6F68A33}">
  <ds:schemaRefs>
    <ds:schemaRef ds:uri="http://purl.org/dc/terms/"/>
    <ds:schemaRef ds:uri="307f33d5-412e-42f7-880e-964369499a37"/>
    <ds:schemaRef ds:uri="http://purl.org/dc/elements/1.1/"/>
    <ds:schemaRef ds:uri="http://www.w3.org/XML/1998/namespace"/>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5096ed87-1394-41ba-9857-c6b625d49cbd"/>
    <ds:schemaRef ds:uri="http://schemas.microsoft.com/office/2006/metadata/properties"/>
  </ds:schemaRefs>
</ds:datastoreItem>
</file>

<file path=customXml/itemProps3.xml><?xml version="1.0" encoding="utf-8"?>
<ds:datastoreItem xmlns:ds="http://schemas.openxmlformats.org/officeDocument/2006/customXml" ds:itemID="{06AC59F6-F957-4340-94CE-725C97FF8C84}">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46</vt:i4>
      </vt:variant>
    </vt:vector>
  </HeadingPairs>
  <TitlesOfParts>
    <vt:vector size="56"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凡例</vt:lpstr>
      <vt:lpstr>審査結果サマリ</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室当たり最大解凍量</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製品当たり容積</vt:lpstr>
      <vt:lpstr>製品名称</vt:lpstr>
      <vt:lpstr>製品明細</vt:lpstr>
      <vt:lpstr>想定導入機器台数</vt:lpstr>
      <vt:lpstr>導入後_追加解凍における解凍条件入力回数</vt:lpstr>
      <vt:lpstr>導入前_1日当たり追加解凍回数</vt:lpstr>
      <vt:lpstr>納入先</vt:lpstr>
      <vt:lpstr>部屋数</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2024-03-01T13:41:44Z</dcterms:created>
  <dcterms:modified xsi:type="dcterms:W3CDTF">2026-02-09T12:13:08Z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