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0F021C03-CD18-45B1-8A15-853707E3090E}" xr6:coauthVersionLast="47" xr6:coauthVersionMax="47" xr10:uidLastSave="{00000000-0000-0000-0000-000000000000}"/>
  <workbookProtection workbookAlgorithmName="SHA-512" workbookHashValue="KUSYaUAUngvmyqEsTeZLWa5oPCABlpB5pGcYNzvJxekIQDybj/F8vtHR2jNzkM82yYL6GeZExxpekDturc+DVQ==" workbookSaltValue="e31iHEFF+va7IjGZ6cY3ag==" workbookSpinCount="100000" lockStructure="1"/>
  <bookViews>
    <workbookView xWindow="-108" yWindow="-16308" windowWidth="29016" windowHeight="16416"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'①製品審査申請書（工業会用）'!$A$1:$K$50</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利用が想定される中小企業!$A$1:$E$11</definedName>
    <definedName name="その他_後">'①製品審査申請書（工業会用）'!$H$27</definedName>
    <definedName name="その他_前">'①製品審査申請書（工業会用）'!$E$27</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室当たりパンの発酵個数">'①製品審査申請書（工業会用）'!$M$31</definedName>
    <definedName name="室当たり生地の解凍個数">'①製品審査申請書（工業会用）'!$M$30</definedName>
    <definedName name="主要サイズ">'①製品審査申請書（工業会用）'!$E$26</definedName>
    <definedName name="収納枚数">'①製品審査申請書（工業会用）'!$E$28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天板サイズ">'①製品審査申請書（工業会用）'!$M$27</definedName>
    <definedName name="導入後_日当たり解凍回数_生地">利用が想定される中小企業!$D$9</definedName>
    <definedName name="日当たり使用する冷凍パン生地の種類">利用が想定される中小企業!$D$7</definedName>
    <definedName name="納入先">③納品実績報告書!$D$9</definedName>
    <definedName name="部屋数">'①製品審査申請書（工業会用）'!$E$29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4" l="1"/>
  <c r="R14" i="44"/>
  <c r="S14" i="44" s="1"/>
  <c r="M31" i="15"/>
  <c r="M30" i="15"/>
  <c r="C2" i="21"/>
  <c r="M27" i="15"/>
  <c r="L29" i="15"/>
  <c r="L28" i="15"/>
  <c r="I26" i="15" l="1"/>
  <c r="L26" i="15" s="1"/>
  <c r="L25" i="15" s="1"/>
  <c r="D4" i="45"/>
  <c r="D8" i="45" s="1"/>
  <c r="J33" i="44"/>
  <c r="J34" i="44"/>
  <c r="J35" i="44"/>
  <c r="J36" i="44"/>
  <c r="J37" i="44"/>
  <c r="J38" i="44"/>
  <c r="J39" i="44"/>
  <c r="J40" i="44"/>
  <c r="J41" i="44"/>
  <c r="J42" i="44"/>
  <c r="J43" i="44"/>
  <c r="J44" i="44"/>
  <c r="J45" i="44"/>
  <c r="J46" i="44"/>
  <c r="J32" i="44"/>
  <c r="J15" i="44"/>
  <c r="J16" i="44"/>
  <c r="J17" i="44"/>
  <c r="J18" i="44"/>
  <c r="J19" i="44"/>
  <c r="J20" i="44"/>
  <c r="J21" i="44"/>
  <c r="J22" i="44"/>
  <c r="J23" i="44"/>
  <c r="J24" i="44"/>
  <c r="J25" i="44"/>
  <c r="J26" i="44"/>
  <c r="J27" i="44"/>
  <c r="J28" i="44"/>
  <c r="J17" i="34"/>
  <c r="C4" i="44"/>
  <c r="C48" i="44"/>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S35" i="44"/>
  <c r="Q35" i="44"/>
  <c r="P35" i="44"/>
  <c r="N35" i="44"/>
  <c r="K35" i="44"/>
  <c r="C35" i="44"/>
  <c r="S34" i="44"/>
  <c r="Q34" i="44"/>
  <c r="P34" i="44"/>
  <c r="N34" i="44"/>
  <c r="K34" i="44"/>
  <c r="C34" i="44"/>
  <c r="S33" i="44"/>
  <c r="Q33" i="44"/>
  <c r="P33" i="44"/>
  <c r="N33" i="44"/>
  <c r="K33" i="44"/>
  <c r="C33" i="44"/>
  <c r="Q32" i="44"/>
  <c r="P32" i="44"/>
  <c r="K32" i="44"/>
  <c r="C32" i="44"/>
  <c r="C30" i="44"/>
  <c r="R29" i="44"/>
  <c r="I50" i="44" s="1"/>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S18" i="44"/>
  <c r="Q18" i="44"/>
  <c r="P18" i="44"/>
  <c r="N18" i="44"/>
  <c r="K18" i="44"/>
  <c r="C18" i="44"/>
  <c r="S17" i="44"/>
  <c r="Q17" i="44"/>
  <c r="P17" i="44"/>
  <c r="N17" i="44"/>
  <c r="K17" i="44"/>
  <c r="C17" i="44"/>
  <c r="S16" i="44"/>
  <c r="Q16" i="44"/>
  <c r="P16" i="44"/>
  <c r="N16" i="44"/>
  <c r="K16" i="44"/>
  <c r="C16" i="44"/>
  <c r="S15" i="44"/>
  <c r="Q15" i="44"/>
  <c r="P15" i="44"/>
  <c r="N15" i="44"/>
  <c r="K15" i="44"/>
  <c r="C15" i="44"/>
  <c r="Q14" i="44"/>
  <c r="P14" i="44"/>
  <c r="N14" i="44"/>
  <c r="K14" i="44"/>
  <c r="C14" i="44"/>
  <c r="E7" i="44"/>
  <c r="E6" i="44"/>
  <c r="AU3" i="32"/>
  <c r="D9" i="45" l="1"/>
  <c r="D10" i="45"/>
  <c r="O50" i="44"/>
  <c r="L32" i="44" l="1"/>
  <c r="N32" i="44" s="1"/>
  <c r="D11" i="45"/>
  <c r="R32" i="44"/>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S32" i="44" l="1"/>
  <c r="R47" i="44"/>
  <c r="L50" i="44" s="1"/>
  <c r="R50" i="44" s="1"/>
  <c r="R53" i="44" s="1"/>
  <c r="R57" i="44"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<sst xmlns="http://schemas.openxmlformats.org/spreadsheetml/2006/main" count="382" uniqueCount="285">
  <si>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</si>
  <si>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</si>
  <si>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</si>
  <si>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</si>
  <si>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</si>
  <si>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</si>
  <si>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</si>
  <si>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</si>
  <si>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</si>
  <si>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</si>
  <si>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</si>
  <si>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</si>
  <si>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</si>
  <si>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</si>
  <si>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</si>
  <si>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</si>
  <si>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</si>
  <si>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</si>
  <si>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</si>
  <si>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</si>
  <si>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</si>
  <si>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</si>
  <si>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</si>
  <si>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</si>
  <si>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</si>
  <si>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</si>
  <si>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</si>
  <si>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</si>
  <si>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</si>
  <si>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</si>
  <si>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</si>
  <si>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</si>
  <si>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</si>
  <si>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</si>
  <si>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</si>
  <si>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</si>
  <si>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</si>
  <si>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</si>
  <si>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</si>
  <si>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</si>
  <si>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</si>
  <si>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</si>
  <si>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</si>
  <si>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</si>
  <si>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</si>
  <si>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</si>
  <si>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</si>
  <si>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</si>
  <si>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</si>
  <si>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</si>
  <si>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</si>
  <si>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</si>
  <si>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</si>
  <si>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</si>
  <si>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</si>
  <si>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</si>
  <si>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</si>
  <si>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</si>
  <si>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</si>
  <si>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</si>
  <si>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</si>
  <si>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</si>
  <si>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</si>
  <si>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</si>
  <si>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</si>
  <si>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</si>
  <si>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</si>
  <si>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</si>
  <si>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</si>
  <si>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</si>
  <si>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</si>
  <si>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</si>
  <si>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</si>
  <si>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</si>
  <si>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</si>
  <si>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</si>
  <si>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</si>
  <si>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</si>
  <si>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</si>
  <si>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</si>
  <si>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</si>
  <si>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</si>
  <si>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</si>
  <si>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</si>
  <si>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</si>
  <si>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</si>
  <si>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</si>
  <si>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</si>
  <si>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</si>
  <si>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</si>
  <si>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</si>
  <si>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</si>
  <si>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</si>
  <si>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</si>
  <si>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</si>
  <si>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</si>
  <si>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</si>
  <si>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</si>
  <si>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</si>
  <si>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</si>
  <si>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</si>
  <si>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</si>
  <si>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</si>
  <si>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</si>
  <si>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</si>
  <si>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</si>
  <si>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</si>
  <si>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</si>
  <si>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</si>
  <si>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</si>
  <si>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</si>
  <si>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</si>
  <si>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</si>
  <si>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</si>
  <si>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</si>
  <si>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</si>
  <si>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</si>
  <si>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</si>
  <si>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</si>
  <si>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</si>
  <si>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</si>
  <si>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</si>
  <si>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</si>
  <si>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</si>
  <si>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</si>
  <si>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</si>
  <si>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</si>
  <si>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</si>
  <si>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</si>
  <si>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</si>
  <si>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</si>
  <si>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</si>
  <si>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</si>
  <si>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</si>
  <si>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</si>
  <si>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</si>
  <si>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</si>
  <si>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</si>
  <si>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</si>
  <si>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</si>
  <si>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</si>
  <si>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</si>
  <si>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</si>
  <si>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</si>
  <si>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</si>
  <si>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</si>
  <si>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</si>
  <si>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</si>
  <si>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</si>
  <si>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</si>
  <si>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</si>
  <si>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</si>
  <si>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</si>
  <si>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</si>
  <si>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</si>
  <si>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</si>
  <si>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</si>
  <si>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</si>
  <si>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</si>
  <si>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</si>
  <si>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</si>
  <si>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</si>
  <si>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</si>
  <si>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</si>
  <si>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</si>
  <si>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</si>
  <si>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</si>
  <si>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</si>
  <si>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</si>
  <si>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</si>
  <si>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</si>
  <si>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</si>
  <si>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</si>
  <si>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</si>
  <si>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</si>
  <si>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</si>
  <si>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</si>
  <si>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</si>
  <si>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</si>
  <si>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</si>
  <si>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</si>
  <si>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</si>
  <si>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</si>
  <si>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</si>
  <si>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</si>
  <si>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</si>
  <si>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</si>
  <si>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</si>
  <si>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</si>
  <si>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</si>
  <si>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</si>
  <si>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</si>
  <si>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</si>
  <si>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</si>
  <si>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</si>
  <si>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</si>
  <si>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</si>
  <si>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</si>
  <si>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</si>
  <si>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</si>
  <si>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</si>
  <si>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</si>
  <si>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</si>
  <si>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</si>
  <si>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</si>
  <si>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</si>
  <si>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</si>
  <si>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</si>
  <si>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</si>
  <si>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x</t>
    <phoneticPr fontId="1"/>
  </si>
  <si>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</si>
  <si>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</si>
  <si>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</si>
  <si>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</si>
  <si>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</si>
  <si>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</si>
  <si>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</si>
  <si>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</si>
  <si>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</si>
  <si>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</si>
  <si>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</si>
  <si>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</si>
  <si>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</si>
  <si>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</si>
  <si>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</si>
  <si>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</si>
  <si>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</si>
  <si>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</si>
  <si>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ドゥコンディショナー</t>
    <phoneticPr fontId="1"/>
  </si>
  <si>
    <t>天板サイズ</t>
    <rPh sb="0" eb="2">
      <t>テンバン</t>
    </rPh>
    <phoneticPr fontId="1"/>
  </si>
  <si>
    <t>六取天板</t>
  </si>
  <si>
    <t>八取天板</t>
  </si>
  <si>
    <t>フランス天板</t>
  </si>
  <si>
    <t>その他</t>
  </si>
  <si>
    <t>装置当たり天板の収納枚数</t>
    <rPh sb="0" eb="2">
      <t>ソウチ</t>
    </rPh>
    <rPh sb="2" eb="3">
      <t>ア</t>
    </rPh>
    <rPh sb="5" eb="7">
      <t>テンバン</t>
    </rPh>
    <rPh sb="8" eb="10">
      <t>シュウノウ</t>
    </rPh>
    <rPh sb="10" eb="12">
      <t>マイスウ</t>
    </rPh>
    <phoneticPr fontId="1"/>
  </si>
  <si>
    <t>部屋数</t>
    <phoneticPr fontId="1"/>
  </si>
  <si>
    <t>[枚]</t>
    <rPh sb="1" eb="2">
      <t>マイ</t>
    </rPh>
    <phoneticPr fontId="1"/>
  </si>
  <si>
    <t>[室]</t>
    <rPh sb="1" eb="2">
      <t>シツ</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</si>
  <si>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</si>
  <si>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</si>
  <si>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</si>
  <si>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</si>
  <si>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1日当たり稼働時間</t>
    <rPh sb="1" eb="3">
      <t>ニチア</t>
    </rPh>
    <rPh sb="5" eb="9">
      <t>カドウジカン</t>
    </rPh>
    <phoneticPr fontId="1"/>
  </si>
  <si>
    <t>時間/日</t>
    <rPh sb="0" eb="2">
      <t>ジカン</t>
    </rPh>
    <rPh sb="3" eb="4">
      <t>ニチ</t>
    </rPh>
    <phoneticPr fontId="1"/>
  </si>
  <si>
    <t>c</t>
    <phoneticPr fontId="1"/>
  </si>
  <si>
    <t>1日当たり作成するパンの個数</t>
    <rPh sb="1" eb="3">
      <t>ニチア</t>
    </rPh>
    <rPh sb="5" eb="7">
      <t>サクセイ</t>
    </rPh>
    <rPh sb="12" eb="14">
      <t>コスウ</t>
    </rPh>
    <phoneticPr fontId="1"/>
  </si>
  <si>
    <t>個/日</t>
    <rPh sb="0" eb="1">
      <t>コ</t>
    </rPh>
    <rPh sb="2" eb="3">
      <t>ニチ</t>
    </rPh>
    <phoneticPr fontId="1"/>
  </si>
  <si>
    <t>d</t>
    <phoneticPr fontId="1"/>
  </si>
  <si>
    <t>冷凍生地・パンを活用する割合</t>
    <rPh sb="0" eb="2">
      <t>レイトウ</t>
    </rPh>
    <rPh sb="2" eb="4">
      <t>キジ</t>
    </rPh>
    <rPh sb="8" eb="10">
      <t>カツヨウ</t>
    </rPh>
    <rPh sb="12" eb="14">
      <t>ワリアイ</t>
    </rPh>
    <phoneticPr fontId="1"/>
  </si>
  <si>
    <t>％</t>
    <phoneticPr fontId="1"/>
  </si>
  <si>
    <t>工業会ヒアリング結果より、冷凍パンを使用する企業は基本冷凍パンのみ使用</t>
    <rPh sb="0" eb="3">
      <t>コウギョウカイ</t>
    </rPh>
    <rPh sb="8" eb="10">
      <t>ケッカ</t>
    </rPh>
    <rPh sb="13" eb="15">
      <t>レイトウ</t>
    </rPh>
    <rPh sb="18" eb="20">
      <t>シヨウ</t>
    </rPh>
    <rPh sb="22" eb="24">
      <t>キギョウ</t>
    </rPh>
    <rPh sb="25" eb="27">
      <t>キホン</t>
    </rPh>
    <rPh sb="27" eb="29">
      <t>レイトウ</t>
    </rPh>
    <rPh sb="33" eb="35">
      <t>シヨウ</t>
    </rPh>
    <phoneticPr fontId="1"/>
  </si>
  <si>
    <t>e</t>
    <phoneticPr fontId="1"/>
  </si>
  <si>
    <t>1生地当たり作成パン個数</t>
    <phoneticPr fontId="1"/>
  </si>
  <si>
    <t>個/生地</t>
    <rPh sb="0" eb="1">
      <t>コ</t>
    </rPh>
    <rPh sb="2" eb="4">
      <t>キジ</t>
    </rPh>
    <phoneticPr fontId="1"/>
  </si>
  <si>
    <t>工業会ヒアリング結果より、冷凍生地は１生地＝１個分であることが一般的</t>
    <rPh sb="0" eb="3">
      <t>コウギョウカイ</t>
    </rPh>
    <rPh sb="8" eb="10">
      <t>ケッカ</t>
    </rPh>
    <rPh sb="31" eb="34">
      <t>イッパンテキ</t>
    </rPh>
    <phoneticPr fontId="1"/>
  </si>
  <si>
    <t>f</t>
    <phoneticPr fontId="1"/>
  </si>
  <si>
    <t>1日当たり使用する冷凍パン生地の種類</t>
    <rPh sb="5" eb="7">
      <t>シヨウ</t>
    </rPh>
    <rPh sb="9" eb="11">
      <t>レイトウ</t>
    </rPh>
    <rPh sb="13" eb="15">
      <t>キジ</t>
    </rPh>
    <rPh sb="16" eb="18">
      <t>シュルイ</t>
    </rPh>
    <phoneticPr fontId="1"/>
  </si>
  <si>
    <t>種類/日</t>
    <rPh sb="0" eb="2">
      <t>シュルイ</t>
    </rPh>
    <rPh sb="3" eb="4">
      <t>ニチ</t>
    </rPh>
    <phoneticPr fontId="1"/>
  </si>
  <si>
    <t>g</t>
    <phoneticPr fontId="1"/>
  </si>
  <si>
    <t>1種類当たり作成するパンの個数</t>
    <phoneticPr fontId="1"/>
  </si>
  <si>
    <t>個/種類</t>
    <phoneticPr fontId="1"/>
  </si>
  <si>
    <t>h</t>
    <phoneticPr fontId="1"/>
  </si>
  <si>
    <t>導入後）1日当たり解凍回数（生地）</t>
    <rPh sb="0" eb="3">
      <t>ドウニュウゴ</t>
    </rPh>
    <phoneticPr fontId="1"/>
  </si>
  <si>
    <t>回/日</t>
    <rPh sb="0" eb="1">
      <t>カイ</t>
    </rPh>
    <phoneticPr fontId="1"/>
  </si>
  <si>
    <t>工業会ヒアリング結果より、生地ごとに解凍条件が異なる設定</t>
    <rPh sb="13" eb="15">
      <t>キジ</t>
    </rPh>
    <rPh sb="18" eb="20">
      <t>カイトウ</t>
    </rPh>
    <rPh sb="20" eb="22">
      <t>ジョウケン</t>
    </rPh>
    <rPh sb="23" eb="24">
      <t>コト</t>
    </rPh>
    <rPh sb="26" eb="28">
      <t>セッテイ</t>
    </rPh>
    <phoneticPr fontId="1"/>
  </si>
  <si>
    <t>i</t>
    <phoneticPr fontId="1"/>
  </si>
  <si>
    <t>1日当たり発酵回数（成形済パン）</t>
    <rPh sb="5" eb="7">
      <t>ハッコウ</t>
    </rPh>
    <rPh sb="10" eb="13">
      <t>セイケ</t>
    </rPh>
    <phoneticPr fontId="1"/>
  </si>
  <si>
    <t>工業会ヒアリング結果より、生地ごとに発酵条件が異なる設定</t>
    <rPh sb="18" eb="20">
      <t>ハッコウ</t>
    </rPh>
    <phoneticPr fontId="1"/>
  </si>
  <si>
    <t>j</t>
    <phoneticPr fontId="1"/>
  </si>
  <si>
    <t>想定導入機器台数</t>
    <rPh sb="0" eb="2">
      <t>ソウテイ</t>
    </rPh>
    <rPh sb="2" eb="4">
      <t>ドウニュウ</t>
    </rPh>
    <phoneticPr fontId="1"/>
  </si>
  <si>
    <t>台</t>
  </si>
  <si>
    <t>状態確認</t>
    <rPh sb="0" eb="4">
      <t>ジョウタイカクニン</t>
    </rPh>
    <phoneticPr fontId="1"/>
  </si>
  <si>
    <t>解凍(・発酵)機器設定</t>
    <rPh sb="0" eb="2">
      <t>カイトウ</t>
    </rPh>
    <rPh sb="4" eb="6">
      <t>ハッコウ</t>
    </rPh>
    <rPh sb="7" eb="9">
      <t>キキ</t>
    </rPh>
    <rPh sb="9" eb="11">
      <t>セッテイ</t>
    </rPh>
    <phoneticPr fontId="1"/>
  </si>
  <si>
    <t>日本厨房工業会</t>
    <rPh sb="0" eb="2">
      <t>ニホン</t>
    </rPh>
    <rPh sb="2" eb="4">
      <t>チュウボウ</t>
    </rPh>
    <rPh sb="4" eb="7">
      <t>コウギョウカイ</t>
    </rPh>
    <phoneticPr fontId="1"/>
  </si>
  <si>
    <t>仕上がり時間調整機能</t>
    <phoneticPr fontId="1"/>
  </si>
  <si>
    <t>運転条件メモリ機能</t>
    <phoneticPr fontId="1"/>
  </si>
  <si>
    <t>[mm x mm]</t>
    <phoneticPr fontId="1"/>
  </si>
  <si>
    <t>天板サイズ：</t>
    <phoneticPr fontId="1"/>
  </si>
  <si>
    <t>1室当たりパンの発酵個数</t>
    <rPh sb="8" eb="10">
      <t>ハッコウ</t>
    </rPh>
    <phoneticPr fontId="1"/>
  </si>
  <si>
    <t>1室当たり生地の解凍個数</t>
    <rPh sb="10" eb="12">
      <t>コスウ</t>
    </rPh>
    <phoneticPr fontId="1"/>
  </si>
  <si>
    <t>[分/生地]</t>
    <rPh sb="3" eb="5">
      <t>キジ</t>
    </rPh>
    <phoneticPr fontId="1"/>
  </si>
  <si>
    <t>[種類/日]</t>
    <rPh sb="1" eb="3">
      <t>シュルイ</t>
    </rPh>
    <rPh sb="4" eb="5">
      <t>ヒ</t>
    </rPh>
    <phoneticPr fontId="1"/>
  </si>
  <si>
    <t>令和3年経済センサスより</t>
    <phoneticPr fontId="1"/>
  </si>
  <si>
    <t>デスクトップ調査結果より</t>
    <phoneticPr fontId="1"/>
  </si>
  <si>
    <t>パン屋の日商を10万/日、パンの単価を250円、パンのロス率を7.5％で設定し算出
なお、蒸しパンは対象業務から除外（売上構成比5％設定）</t>
    <rPh sb="45" eb="46">
      <t>ム</t>
    </rPh>
    <rPh sb="50" eb="52">
      <t>タイショウ</t>
    </rPh>
    <rPh sb="52" eb="54">
      <t>ギョウム</t>
    </rPh>
    <rPh sb="56" eb="58">
      <t>ジョガイ</t>
    </rPh>
    <rPh sb="59" eb="61">
      <t>ウリアゲ</t>
    </rPh>
    <rPh sb="61" eb="64">
      <t>コウセイヒ</t>
    </rPh>
    <rPh sb="66" eb="68">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</si>
</sst>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7"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50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43" fillId="0" borderId="0" xfId="0" applyFont="1" applyAlignment="1">
      <alignment horizontal="left" vertical="center"/>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0" fontId="42" fillId="0" borderId="0" xfId="0" applyFont="1" applyAlignment="1">
      <alignment horizontal="center" vertical="center"/>
    </xf>
    <xf numFmtId="0" fontId="44" fillId="0" borderId="66" xfId="0" applyFont="1" applyBorder="1">
      <alignment vertical="center"/>
    </xf>
    <xf numFmtId="0" fontId="42" fillId="0" borderId="74" xfId="0" applyFont="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2" fillId="0" borderId="15" xfId="0" applyFont="1" applyBorder="1" applyAlignment="1">
      <alignment vertical="center" wrapText="1"/>
    </xf>
    <xf numFmtId="0" fontId="46" fillId="0" borderId="74" xfId="0" applyFont="1" applyBorder="1">
      <alignment vertical="center"/>
    </xf>
    <xf numFmtId="0" fontId="46" fillId="0" borderId="15" xfId="0" applyFont="1" applyBorder="1">
      <alignment vertical="center"/>
    </xf>
    <xf numFmtId="0" fontId="46" fillId="0" borderId="0" xfId="0" applyFont="1">
      <alignment vertical="center"/>
    </xf>
    <xf numFmtId="0" fontId="46" fillId="0" borderId="15" xfId="0" applyFont="1" applyBorder="1" applyAlignment="1">
      <alignment vertical="center" wrapText="1"/>
    </xf>
    <xf numFmtId="0" fontId="46" fillId="0" borderId="76" xfId="0" applyFont="1" applyBorder="1">
      <alignment vertical="center"/>
    </xf>
    <xf numFmtId="0" fontId="46" fillId="0" borderId="71" xfId="0" applyFont="1" applyBorder="1">
      <alignment vertical="center"/>
    </xf>
    <xf numFmtId="0" fontId="46" fillId="0" borderId="71" xfId="0" applyFont="1" applyBorder="1" applyAlignment="1">
      <alignment vertical="center" wrapText="1"/>
    </xf>
    <xf numFmtId="0" fontId="46" fillId="0" borderId="16" xfId="0" applyFont="1" applyBorder="1">
      <alignment vertical="center"/>
    </xf>
    <xf numFmtId="0" fontId="46" fillId="0" borderId="16" xfId="0" applyFont="1" applyBorder="1" applyAlignment="1">
      <alignment vertical="center" wrapText="1"/>
    </xf>
    <xf numFmtId="177" fontId="0" fillId="2" borderId="68" xfId="0" applyNumberFormat="1" applyFill="1" applyBorder="1" applyAlignment="1">
      <alignment horizontal="center" vertical="center"/>
    </xf>
    <xf numFmtId="0" fontId="10" fillId="2" borderId="21" xfId="1" applyNumberFormat="1" applyFont="1" applyFill="1" applyBorder="1" applyAlignment="1" applyProtection="1">
      <alignment vertical="center"/>
      <protection locked="0"/>
    </xf>
    <xf numFmtId="0" fontId="10" fillId="2" borderId="23" xfId="1" applyNumberFormat="1" applyFont="1" applyFill="1" applyBorder="1" applyAlignment="1" applyProtection="1">
      <alignment vertical="center"/>
      <protection locked="0"/>
    </xf>
    <xf numFmtId="1" fontId="0" fillId="16" borderId="0" xfId="0" applyNumberFormat="1" applyFill="1" applyAlignment="1">
      <alignment horizontal="center" vertical="center"/>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179" fontId="46" fillId="6" borderId="75" xfId="0" applyNumberFormat="1" applyFont="1" applyFill="1" applyBorder="1">
      <alignment vertical="center"/>
    </xf>
    <xf numFmtId="179" fontId="44" fillId="6" borderId="75" xfId="0" applyNumberFormat="1" applyFont="1" applyFill="1" applyBorder="1">
      <alignment vertical="center"/>
    </xf>
    <xf numFmtId="0" fontId="45" fillId="6" borderId="73" xfId="0" applyFont="1" applyFill="1" applyBorder="1">
      <alignment vertical="center"/>
    </xf>
    <xf numFmtId="0" fontId="46" fillId="0" borderId="72" xfId="0" applyFont="1" applyBorder="1">
      <alignment vertical="center"/>
    </xf>
    <xf numFmtId="179" fontId="46" fillId="0" borderId="73" xfId="0" applyNumberFormat="1" applyFont="1" applyBorder="1">
      <alignment vertical="center"/>
    </xf>
    <xf numFmtId="0" fontId="42" fillId="6" borderId="75" xfId="0" applyFont="1" applyFill="1" applyBorder="1">
      <alignment vertical="center"/>
    </xf>
    <xf numFmtId="0" fontId="44" fillId="6" borderId="75" xfId="0" applyFont="1" applyFill="1" applyBorder="1">
      <alignment vertical="center"/>
    </xf>
    <xf numFmtId="0" fontId="44" fillId="6" borderId="77" xfId="0" applyFont="1" applyFill="1" applyBorder="1">
      <alignmen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3" xfId="0" applyFont="1" applyFill="1" applyBorder="1" applyAlignment="1">
      <alignment horizontal="left" vertical="center"/>
    </xf>
    <xf numFmtId="0" fontId="4" fillId="6" borderId="22" xfId="0" applyFont="1" applyFill="1" applyBorder="1" applyAlignment="1">
      <alignment horizontal="left" vertical="center"/>
    </xf>
    <xf numFmtId="0" fontId="4" fillId="6" borderId="21" xfId="0" applyFont="1" applyFill="1" applyBorder="1" applyAlignment="1">
      <alignment horizontal="left" vertical="center"/>
    </xf>
    <xf numFmtId="0" fontId="0" fillId="2" borderId="23" xfId="1" applyNumberFormat="1" applyFont="1" applyFill="1" applyBorder="1" applyAlignment="1" applyProtection="1">
      <alignment horizontal="right" vertical="center"/>
      <protection locked="0"/>
    </xf>
    <xf numFmtId="0" fontId="0" fillId="2" borderId="22" xfId="1" applyNumberFormat="1" applyFont="1" applyFill="1" applyBorder="1" applyAlignment="1" applyProtection="1">
      <alignment horizontal="right" vertical="center"/>
      <protection locked="0"/>
    </xf>
    <xf numFmtId="0" fontId="0" fillId="2" borderId="21" xfId="1" applyNumberFormat="1" applyFont="1" applyFill="1" applyBorder="1" applyAlignment="1" applyProtection="1">
      <alignment horizontal="right" vertical="center"/>
      <protection locked="0"/>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0" fillId="5" borderId="2" xfId="0" applyFill="1" applyBorder="1" applyAlignment="1">
      <alignment horizontal="left" vertical="center" shrinkToFit="1"/>
    </xf>
    <xf numFmtId="0" fontId="0" fillId="5" borderId="67" xfId="0" applyFill="1" applyBorder="1" applyAlignment="1">
      <alignment horizontal="left" vertical="center" shrinkToFit="1"/>
    </xf>
    <xf numFmtId="0" fontId="0" fillId="5" borderId="5" xfId="0" applyFill="1" applyBorder="1" applyAlignment="1">
      <alignment horizontal="left" vertical="center" wrapText="1"/>
    </xf>
    <xf numFmtId="0" fontId="0" fillId="5" borderId="39" xfId="0" applyFill="1" applyBorder="1" applyAlignment="1">
      <alignment horizontal="left" vertical="center" wrapText="1"/>
    </xf>
    <xf numFmtId="0" fontId="0" fillId="5" borderId="10" xfId="0" applyFill="1" applyBorder="1" applyAlignment="1">
      <alignment horizontal="left" vertical="center" wrapText="1"/>
    </xf>
    <xf numFmtId="0" fontId="0" fillId="5" borderId="38" xfId="0" applyFill="1" applyBorder="1" applyAlignment="1">
      <alignment horizontal="left" vertical="center" wrapText="1"/>
    </xf>
    <xf numFmtId="49" fontId="0" fillId="6" borderId="23" xfId="1" applyNumberFormat="1" applyFont="1" applyFill="1" applyBorder="1" applyAlignment="1" applyProtection="1">
      <alignment horizontal="center" vertical="center"/>
    </xf>
    <xf numFmtId="49" fontId="0" fillId="6" borderId="21" xfId="1" applyNumberFormat="1" applyFont="1" applyFill="1" applyBorder="1" applyAlignment="1" applyProtection="1">
      <alignment horizontal="center" vertical="center"/>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tint="-0.34998626667073579"/>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533400</xdr:colOff>
      <xdr:row>15</xdr:row>
      <xdr:rowOff>0</xdr:rowOff>
    </xdr:from>
    <xdr:to>
      <xdr:col>26</xdr:col>
      <xdr:colOff>19049</xdr:colOff>
      <xdr:row>27</xdr:row>
      <xdr:rowOff>15240</xdr:rowOff>
    </xdr:to>
    <xdr:sp macro="" textlink="">
      <xdr:nvSpPr>
        <xdr:cNvPr id="6" name="正方形/長方形 5">
          <a:extLst>
            <a:ext uri="{FF2B5EF4-FFF2-40B4-BE49-F238E27FC236}">
              <a16:creationId xmlns:a16="http://schemas.microsoft.com/office/drawing/2014/main" id="{4D5FEB56-054D-451C-9180-75DD639D259E}"/>
            </a:ext>
          </a:extLst>
        </xdr:cNvPr>
        <xdr:cNvSpPr/>
      </xdr:nvSpPr>
      <xdr:spPr>
        <a:xfrm>
          <a:off x="12633960" y="3208020"/>
          <a:ext cx="3752849" cy="198120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仕上がり時間調整機能 ：</a:t>
          </a:r>
          <a:r>
            <a:rPr lang="ja-JP" altLang="en-US" sz="1000">
              <a:solidFill>
                <a:sysClr val="windowText" lastClr="000000"/>
              </a:solidFill>
              <a:effectLst/>
              <a:latin typeface="+mn-ea"/>
              <a:ea typeface="+mn-ea"/>
              <a:cs typeface="+mn-cs"/>
            </a:rPr>
            <a:t>ボタン一つで冷凍からホイロまでのサイクル設定時刻を一律にずらすことが出来る機能。</a:t>
          </a:r>
        </a:p>
        <a:p>
          <a:pPr algn="l"/>
          <a:r>
            <a:rPr lang="ja-JP" altLang="en-US" sz="1000">
              <a:solidFill>
                <a:sysClr val="windowText" lastClr="000000"/>
              </a:solidFill>
              <a:effectLst/>
              <a:latin typeface="+mn-ea"/>
              <a:ea typeface="+mn-ea"/>
              <a:cs typeface="+mn-cs"/>
            </a:rPr>
            <a:t>（本機能が搭載されていない場合は、サイクル設定時刻を１工程ずつ設定する必要がある）</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運転条件メモリ機能 ：</a:t>
          </a:r>
          <a:r>
            <a:rPr lang="ja-JP" altLang="en-US" sz="1000" b="0" i="0" u="none" strike="noStrike">
              <a:solidFill>
                <a:sysClr val="windowText" lastClr="000000"/>
              </a:solidFill>
              <a:effectLst/>
              <a:latin typeface="+mn-lt"/>
              <a:ea typeface="+mn-ea"/>
              <a:cs typeface="+mn-cs"/>
            </a:rPr>
            <a:t>冷凍からホイロまでのサイクル運転の条件を保存し、タッチパネルや操作盤上に随時呼び出し、サイクル運転の条件の選択が可能となる機能。</a:t>
          </a:r>
        </a:p>
        <a:p>
          <a:pPr algn="l"/>
          <a:r>
            <a:rPr lang="ja-JP" altLang="en-US" sz="1000" b="0" i="0" u="none" strike="noStrike">
              <a:solidFill>
                <a:sysClr val="windowText" lastClr="000000"/>
              </a:solidFill>
              <a:effectLst/>
              <a:latin typeface="+mn-lt"/>
              <a:ea typeface="+mn-ea"/>
              <a:cs typeface="+mn-cs"/>
            </a:rPr>
            <a:t>（本機能が搭載されていない場合は、サイクル運転の条件を都度設定する必要がある）</a:t>
          </a:r>
          <a:endParaRPr kumimoji="1" lang="ja-JP" altLang="en-US" sz="1000" b="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50"/>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20" customWidth="1"/>
    <col min="5" max="5" width="12.77734375" customWidth="1"/>
    <col min="6" max="7" width="2.33203125" customWidth="1"/>
    <col min="8" max="8" width="12.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6" x14ac:dyDescent="0.2">
      <c r="A1" t="str">
        <f>IF(審査結果サマリ!E4&lt;&gt;"","工業会審査管理番号：　" &amp;審査結果サマリ!C2,"")</f>
        <v/>
      </c>
      <c r="J1" s="86" t="s">
        <v>218</v>
      </c>
    </row>
    <row r="3" spans="1:16" ht="23.4" x14ac:dyDescent="0.2">
      <c r="A3" s="227" t="s">
        <v>30</v>
      </c>
      <c r="B3" s="227"/>
      <c r="C3" s="227"/>
      <c r="D3" s="227"/>
      <c r="E3" s="227"/>
      <c r="F3" s="227"/>
      <c r="G3" s="227"/>
      <c r="H3" s="227"/>
      <c r="I3" s="227"/>
      <c r="J3" s="227"/>
      <c r="K3" s="227"/>
    </row>
    <row r="4" spans="1:16" ht="13.8" thickBot="1" x14ac:dyDescent="0.25"/>
    <row r="5" spans="1:16" ht="20.25" customHeight="1" thickBot="1" x14ac:dyDescent="0.25">
      <c r="B5" s="4" t="s">
        <v>0</v>
      </c>
      <c r="C5" s="228"/>
      <c r="D5" s="229"/>
      <c r="E5" s="229"/>
      <c r="F5" s="229"/>
      <c r="G5" s="229"/>
      <c r="H5" s="229"/>
      <c r="I5" s="230"/>
    </row>
    <row r="6" spans="1:16" ht="20.25" customHeight="1" thickBot="1" x14ac:dyDescent="0.25">
      <c r="B6" s="4" t="s">
        <v>1</v>
      </c>
      <c r="C6" s="228"/>
      <c r="D6" s="229"/>
      <c r="E6" s="229"/>
      <c r="F6" s="229"/>
      <c r="G6" s="229"/>
      <c r="H6" s="229"/>
      <c r="I6" s="230"/>
    </row>
    <row r="8" spans="1:16" ht="39.75" customHeight="1" x14ac:dyDescent="0.2">
      <c r="B8" s="231" t="s">
        <v>204</v>
      </c>
      <c r="C8" s="231"/>
      <c r="D8" s="231"/>
      <c r="E8" s="231"/>
      <c r="F8" s="231"/>
      <c r="G8" s="231"/>
      <c r="H8" s="231"/>
      <c r="I8" s="231"/>
      <c r="J8" s="231"/>
    </row>
    <row r="10" spans="1:16" ht="16.2" x14ac:dyDescent="0.2">
      <c r="B10" s="9"/>
      <c r="C10" s="17" t="s">
        <v>2</v>
      </c>
      <c r="D10" s="17"/>
      <c r="E10" s="10"/>
      <c r="F10" s="10"/>
      <c r="G10" s="10"/>
      <c r="H10" s="10"/>
      <c r="I10" s="10"/>
      <c r="J10" s="11"/>
    </row>
    <row r="11" spans="1:16" ht="13.8" thickBot="1" x14ac:dyDescent="0.25">
      <c r="B11" s="12"/>
      <c r="J11" s="13"/>
    </row>
    <row r="12" spans="1:16" ht="13.8" thickBot="1" x14ac:dyDescent="0.25">
      <c r="B12" s="12"/>
      <c r="C12" s="39" t="s">
        <v>3</v>
      </c>
      <c r="D12" s="38"/>
      <c r="E12" s="232" t="s">
        <v>228</v>
      </c>
      <c r="F12" s="233"/>
      <c r="G12" s="233"/>
      <c r="H12" s="233"/>
      <c r="I12" s="234"/>
      <c r="J12" s="13"/>
      <c r="M12"/>
      <c r="N12"/>
      <c r="O12"/>
      <c r="P12"/>
    </row>
    <row r="13" spans="1:16" x14ac:dyDescent="0.2">
      <c r="B13" s="12"/>
      <c r="C13" s="185"/>
      <c r="D13" s="185"/>
      <c r="E13" s="187"/>
      <c r="F13" s="187"/>
      <c r="G13" s="187"/>
      <c r="H13" s="187"/>
      <c r="I13" s="187"/>
      <c r="J13" s="13"/>
      <c r="L13"/>
      <c r="O13"/>
    </row>
    <row r="14" spans="1:16" x14ac:dyDescent="0.2">
      <c r="B14" s="14"/>
      <c r="C14" s="1"/>
      <c r="D14" s="1"/>
      <c r="E14" s="1"/>
      <c r="F14" s="1"/>
      <c r="G14" s="1"/>
      <c r="H14" s="3"/>
      <c r="I14" s="3"/>
      <c r="J14" s="15"/>
    </row>
    <row r="16" spans="1:16" ht="16.2" x14ac:dyDescent="0.2">
      <c r="B16" s="9"/>
      <c r="C16" s="17" t="s">
        <v>189</v>
      </c>
      <c r="D16" s="17"/>
      <c r="E16" s="10"/>
      <c r="F16" s="10"/>
      <c r="G16" s="10"/>
      <c r="H16" s="10"/>
      <c r="I16" s="10"/>
      <c r="J16" s="11"/>
    </row>
    <row r="17" spans="1:17" ht="13.8" thickBot="1" x14ac:dyDescent="0.25">
      <c r="B17" s="12"/>
      <c r="J17" s="13"/>
      <c r="L17"/>
    </row>
    <row r="18" spans="1:17" ht="13.8" thickBot="1" x14ac:dyDescent="0.25">
      <c r="B18" s="12"/>
      <c r="C18" s="224" t="s">
        <v>274</v>
      </c>
      <c r="D18" s="225"/>
      <c r="E18" s="225"/>
      <c r="F18" s="225"/>
      <c r="G18" s="225"/>
      <c r="H18" s="226"/>
      <c r="I18" s="150"/>
      <c r="J18" s="13"/>
      <c r="L18" t="str">
        <f>IF(C18&lt;&gt;"",C18,"")</f>
        <v>仕上がり時間調整機能</v>
      </c>
      <c r="M18" s="151" t="str">
        <f>IF(AND(C18&lt;&gt;"",I18&lt;&gt;""),I18,"")</f>
        <v/>
      </c>
      <c r="Q18" s="40" t="str">
        <f>IF(L18&lt;&gt;"",IF(M18&lt;&gt;"","OK","「あり」または「なし」を選択してください"),"")</f>
        <v>「あり」または「なし」を選択してください</v>
      </c>
    </row>
    <row r="19" spans="1:17" ht="13.95" customHeight="1" thickBot="1" x14ac:dyDescent="0.25">
      <c r="B19" s="12"/>
      <c r="C19" s="221" t="s">
        <v>275</v>
      </c>
      <c r="D19" s="222"/>
      <c r="E19" s="222"/>
      <c r="F19" s="222"/>
      <c r="G19" s="222"/>
      <c r="H19" s="223"/>
      <c r="I19" s="150"/>
      <c r="J19" s="13"/>
      <c r="L19" t="str">
        <f>IF(C19&lt;&gt;"",C19,"")</f>
        <v>運転条件メモリ機能</v>
      </c>
      <c r="M19" s="151" t="str">
        <f>IF(AND(C19&lt;&gt;"",I19&lt;&gt;""),I19,"")</f>
        <v/>
      </c>
      <c r="Q19" s="40" t="str">
        <f>IF(L19&lt;&gt;"",IF(M19&lt;&gt;"","OK","「あり」または「なし」を選択してください"),"")</f>
        <v>「あり」または「なし」を選択してください</v>
      </c>
    </row>
    <row r="20" spans="1:17" ht="13.8" hidden="1" thickBot="1" x14ac:dyDescent="0.25">
      <c r="B20" s="12"/>
      <c r="C20" s="224"/>
      <c r="D20" s="225"/>
      <c r="E20" s="225"/>
      <c r="F20" s="225"/>
      <c r="G20" s="225"/>
      <c r="H20" s="226"/>
      <c r="I20" s="204"/>
      <c r="J20" s="13"/>
      <c r="L20" t="str">
        <f>IF(C20&lt;&gt;"",C20,"")</f>
        <v/>
      </c>
      <c r="M20" s="151" t="str">
        <f>IF(AND(C20&lt;&gt;"",I20&lt;&gt;""),I20,"")</f>
        <v/>
      </c>
      <c r="Q20" s="40" t="str">
        <f>IF(L20&lt;&gt;"",IF(M20&lt;&gt;"","OK","「あり」または「なし」を選択してください"),"")</f>
        <v/>
      </c>
    </row>
    <row r="21" spans="1:17" x14ac:dyDescent="0.2">
      <c r="B21" s="12"/>
      <c r="E21" s="152"/>
      <c r="F21" s="152"/>
      <c r="G21" s="152"/>
      <c r="H21" s="152"/>
      <c r="I21" s="8"/>
      <c r="J21" s="13"/>
    </row>
    <row r="22" spans="1:17"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t="str">
        <f>L26&amp;"
"&amp;L28&amp;"
"&amp;L29</f>
        <v>天板サイズ：　【　　】　[サイズ]
装置当たり天板の収納枚数：　【　　】　[枚]
部屋数：　【　　】　[室]</v>
      </c>
      <c r="M25" t="s">
        <v>196</v>
      </c>
      <c r="N25" t="s">
        <v>197</v>
      </c>
      <c r="O25" t="s">
        <v>198</v>
      </c>
      <c r="P25" t="s">
        <v>199</v>
      </c>
    </row>
    <row r="26" spans="1:17" ht="13.8" customHeight="1" thickBot="1" x14ac:dyDescent="0.25">
      <c r="B26" s="12"/>
      <c r="C26" s="243" t="s">
        <v>229</v>
      </c>
      <c r="D26" s="244"/>
      <c r="E26" s="238"/>
      <c r="F26" s="239"/>
      <c r="G26" s="239"/>
      <c r="H26" s="240"/>
      <c r="I26" s="21" t="str">
        <f>IF(主要サイズ&lt;&gt;"その他","[サイズ]","[-]")</f>
        <v>[サイズ]</v>
      </c>
      <c r="J26" s="13"/>
      <c r="L26" t="str">
        <f>C26&amp;"：　【　"&amp;天板サイズ&amp;"　】　"&amp;IF(主要サイズ="その他",I27,I26)</f>
        <v>天板サイズ：　【　　】　[サイズ]</v>
      </c>
      <c r="M26" t="s">
        <v>230</v>
      </c>
      <c r="N26" t="s">
        <v>231</v>
      </c>
      <c r="O26" t="s">
        <v>232</v>
      </c>
      <c r="P26" t="s">
        <v>233</v>
      </c>
      <c r="Q26" s="172"/>
    </row>
    <row r="27" spans="1:17" ht="13.8" customHeight="1" thickBot="1" x14ac:dyDescent="0.25">
      <c r="B27" s="12"/>
      <c r="C27" s="245"/>
      <c r="D27" s="246"/>
      <c r="E27" s="206"/>
      <c r="F27" s="247" t="s">
        <v>209</v>
      </c>
      <c r="G27" s="248"/>
      <c r="H27" s="205"/>
      <c r="I27" s="21" t="s">
        <v>276</v>
      </c>
      <c r="J27" s="13"/>
      <c r="L27" t="s">
        <v>277</v>
      </c>
      <c r="M27" t="str">
        <f>IF(主要サイズ="","",IF(主要サイズ&lt;&gt;"その他",主要サイズ,IF(その他_前*その他_後&gt;0,その他_前&amp;" x "&amp;その他_後,"")))</f>
        <v/>
      </c>
      <c r="N27"/>
      <c r="O27"/>
      <c r="P27"/>
      <c r="Q27" s="172"/>
    </row>
    <row r="28" spans="1:17" ht="13.8" customHeight="1" thickBot="1" x14ac:dyDescent="0.25">
      <c r="B28" s="12"/>
      <c r="C28" s="241" t="s">
        <v>234</v>
      </c>
      <c r="D28" s="242"/>
      <c r="E28" s="235"/>
      <c r="F28" s="236"/>
      <c r="G28" s="236"/>
      <c r="H28" s="237"/>
      <c r="I28" s="21" t="s">
        <v>236</v>
      </c>
      <c r="J28" s="13"/>
      <c r="L28" t="str">
        <f>C28&amp;"：　【　"&amp;収納枚数&amp;"　】　"&amp;I28</f>
        <v>装置当たり天板の収納枚数：　【　　】　[枚]</v>
      </c>
      <c r="M28"/>
      <c r="N28"/>
      <c r="O28"/>
      <c r="P28"/>
    </row>
    <row r="29" spans="1:17" ht="13.8" customHeight="1" thickBot="1" x14ac:dyDescent="0.25">
      <c r="B29" s="12"/>
      <c r="C29" s="221" t="s">
        <v>235</v>
      </c>
      <c r="D29" s="223"/>
      <c r="E29" s="235"/>
      <c r="F29" s="236"/>
      <c r="G29" s="236"/>
      <c r="H29" s="237"/>
      <c r="I29" s="21" t="s">
        <v>237</v>
      </c>
      <c r="J29" s="13"/>
      <c r="L29" t="str">
        <f>C29&amp;"：　【　"&amp;部屋数&amp;"　】　"&amp;I29</f>
        <v>部屋数：　【　　】　[室]</v>
      </c>
      <c r="M29"/>
      <c r="N29"/>
      <c r="O29"/>
      <c r="P29"/>
    </row>
    <row r="30" spans="1:17" x14ac:dyDescent="0.2">
      <c r="B30" s="12"/>
      <c r="C30" s="185"/>
      <c r="D30" s="185"/>
      <c r="E30" s="182"/>
      <c r="F30" s="182"/>
      <c r="G30" s="182"/>
      <c r="H30" s="182"/>
      <c r="I30" s="186"/>
      <c r="J30" s="13"/>
      <c r="L30" t="s">
        <v>279</v>
      </c>
      <c r="M30" t="e">
        <f>IF(主要サイズ="六取天板",10,IF(主要サイズ="八取天板",ROUNDDOWN(10*((430*340)/(530*380)),0),IF(主要サイズ="フランス天板",ROUNDDOWN(10*((600*400)/(530*380)),0),IF(主要サイズ="その他",ROUNDDOWN(10*((その他_前*その他_後)/(530*380)),0)))))*収納枚数/部屋数</f>
        <v>#DIV/0!</v>
      </c>
      <c r="N30"/>
      <c r="O30"/>
      <c r="P30"/>
    </row>
    <row r="31" spans="1:17" x14ac:dyDescent="0.2">
      <c r="B31" s="14"/>
      <c r="C31" s="1"/>
      <c r="D31" s="1"/>
      <c r="E31" s="1"/>
      <c r="F31" s="1"/>
      <c r="G31" s="1"/>
      <c r="H31" s="1"/>
      <c r="I31" s="1"/>
      <c r="J31" s="15"/>
      <c r="L31" t="s">
        <v>278</v>
      </c>
      <c r="M31" t="e">
        <f>IF(主要サイズ="六取天板",10,IF(主要サイズ="八取天板",ROUNDDOWN(10*((430*340)/(530*380)),0),IF(主要サイズ="フランス天板",ROUNDDOWN(10*((600*400)/(530*380)),0),IF(主要サイズ="その他",ROUNDDOWN(10*((その他_前*その他_後)/(530*380)),0)))))*収納枚数/部屋数</f>
        <v>#DIV/0!</v>
      </c>
      <c r="N31"/>
      <c r="O31"/>
      <c r="P31"/>
    </row>
    <row r="32" spans="1:17" s="23" customFormat="1" x14ac:dyDescent="0.2">
      <c r="A32"/>
      <c r="B32"/>
      <c r="C32"/>
      <c r="D32"/>
      <c r="E32"/>
      <c r="F32"/>
      <c r="G32"/>
      <c r="H32" s="2"/>
      <c r="I32" s="2"/>
      <c r="J32"/>
      <c r="K32"/>
      <c r="Q32"/>
    </row>
    <row r="33" spans="2:10" s="23" customFormat="1" ht="16.2" x14ac:dyDescent="0.2">
      <c r="B33" s="37"/>
      <c r="C33" s="36" t="s">
        <v>7</v>
      </c>
      <c r="D33" s="36"/>
      <c r="E33" s="35"/>
      <c r="F33" s="35"/>
      <c r="G33" s="35"/>
      <c r="H33" s="34"/>
      <c r="I33" s="34"/>
      <c r="J33" s="33"/>
    </row>
    <row r="34" spans="2:10" s="23" customFormat="1" ht="13.8" thickBot="1" x14ac:dyDescent="0.25">
      <c r="B34" s="32"/>
      <c r="H34" s="30"/>
      <c r="I34" s="30"/>
      <c r="J34" s="29"/>
    </row>
    <row r="35" spans="2:10" s="23" customFormat="1" ht="13.8" thickBot="1" x14ac:dyDescent="0.25">
      <c r="B35" s="32"/>
      <c r="C35" s="256" t="s">
        <v>29</v>
      </c>
      <c r="D35" s="257"/>
      <c r="E35" s="258" t="s">
        <v>8</v>
      </c>
      <c r="F35" s="259"/>
      <c r="G35" s="259"/>
      <c r="H35" s="259"/>
      <c r="I35" s="260"/>
      <c r="J35" s="29"/>
    </row>
    <row r="36" spans="2:10" s="23" customFormat="1" ht="13.8" thickBot="1" x14ac:dyDescent="0.25">
      <c r="B36" s="32"/>
      <c r="C36" s="256" t="s">
        <v>28</v>
      </c>
      <c r="D36" s="257"/>
      <c r="E36" s="258" t="s">
        <v>8</v>
      </c>
      <c r="F36" s="259"/>
      <c r="G36" s="259"/>
      <c r="H36" s="259"/>
      <c r="I36" s="260"/>
      <c r="J36" s="29"/>
    </row>
    <row r="37" spans="2:10" s="23" customFormat="1" ht="13.8" thickBot="1" x14ac:dyDescent="0.25">
      <c r="B37" s="32"/>
      <c r="C37" s="256" t="s">
        <v>27</v>
      </c>
      <c r="D37" s="257"/>
      <c r="E37" s="258" t="s">
        <v>8</v>
      </c>
      <c r="F37" s="259"/>
      <c r="G37" s="259"/>
      <c r="H37" s="259"/>
      <c r="I37" s="260"/>
      <c r="J37" s="29"/>
    </row>
    <row r="38" spans="2:10" s="23" customFormat="1" ht="13.8" thickBot="1" x14ac:dyDescent="0.25">
      <c r="B38" s="32"/>
      <c r="C38" s="256" t="s">
        <v>26</v>
      </c>
      <c r="D38" s="257"/>
      <c r="E38" s="258" t="s">
        <v>8</v>
      </c>
      <c r="F38" s="259"/>
      <c r="G38" s="259"/>
      <c r="H38" s="259"/>
      <c r="I38" s="260"/>
      <c r="J38" s="29"/>
    </row>
    <row r="39" spans="2:10" s="23" customFormat="1" ht="13.8" thickBot="1" x14ac:dyDescent="0.25">
      <c r="B39" s="32"/>
      <c r="C39" s="256" t="s">
        <v>25</v>
      </c>
      <c r="D39" s="257"/>
      <c r="E39" s="258" t="s">
        <v>8</v>
      </c>
      <c r="F39" s="259"/>
      <c r="G39" s="259"/>
      <c r="H39" s="259"/>
      <c r="I39" s="260"/>
      <c r="J39" s="29"/>
    </row>
    <row r="40" spans="2:10" s="23" customFormat="1" x14ac:dyDescent="0.2">
      <c r="B40" s="32"/>
      <c r="C40" s="23" t="s">
        <v>24</v>
      </c>
      <c r="H40" s="31"/>
      <c r="I40" s="30"/>
      <c r="J40" s="29"/>
    </row>
    <row r="41" spans="2:10" s="23" customFormat="1" x14ac:dyDescent="0.2">
      <c r="B41" s="28"/>
      <c r="C41" s="27"/>
      <c r="D41" s="27"/>
      <c r="E41" s="27"/>
      <c r="F41" s="27"/>
      <c r="G41" s="27"/>
      <c r="H41" s="26"/>
      <c r="I41" s="25"/>
      <c r="J41" s="24"/>
    </row>
    <row r="42" spans="2:10" s="23" customFormat="1" x14ac:dyDescent="0.2"/>
    <row r="43" spans="2:10" s="23" customFormat="1" x14ac:dyDescent="0.2">
      <c r="C43" s="249" t="s">
        <v>23</v>
      </c>
      <c r="D43" s="250"/>
      <c r="E43" s="249"/>
      <c r="F43" s="251"/>
      <c r="G43" s="251"/>
      <c r="H43" s="251"/>
      <c r="I43" s="250"/>
    </row>
    <row r="44" spans="2:10" s="23" customFormat="1" x14ac:dyDescent="0.2">
      <c r="C44" s="255"/>
      <c r="D44" s="255"/>
      <c r="E44" s="255"/>
      <c r="F44" s="255"/>
      <c r="G44" s="255"/>
      <c r="H44" s="255"/>
      <c r="I44" s="255"/>
    </row>
    <row r="45" spans="2:10" s="23" customFormat="1" x14ac:dyDescent="0.2">
      <c r="C45" s="252" t="s">
        <v>22</v>
      </c>
      <c r="D45" s="253"/>
      <c r="E45" s="252"/>
      <c r="F45" s="254"/>
      <c r="G45" s="254"/>
      <c r="H45" s="254"/>
      <c r="I45" s="253"/>
    </row>
    <row r="46" spans="2:10" s="23" customFormat="1" x14ac:dyDescent="0.2">
      <c r="C46" s="252" t="s">
        <v>21</v>
      </c>
      <c r="D46" s="253"/>
      <c r="E46" s="252"/>
      <c r="F46" s="254"/>
      <c r="G46" s="254"/>
      <c r="H46" s="254"/>
      <c r="I46" s="253"/>
    </row>
    <row r="47" spans="2:10" s="23" customFormat="1" x14ac:dyDescent="0.2">
      <c r="C47" s="252" t="s">
        <v>20</v>
      </c>
      <c r="D47" s="253"/>
      <c r="E47" s="252"/>
      <c r="F47" s="254"/>
      <c r="G47" s="254"/>
      <c r="H47" s="254"/>
      <c r="I47" s="253"/>
    </row>
    <row r="48" spans="2:10" s="23" customFormat="1" x14ac:dyDescent="0.2">
      <c r="C48" s="252" t="s">
        <v>19</v>
      </c>
      <c r="D48" s="253"/>
      <c r="E48" s="252"/>
      <c r="F48" s="254"/>
      <c r="G48" s="254"/>
      <c r="H48" s="254"/>
      <c r="I48" s="253"/>
    </row>
    <row r="49" spans="3:9" s="23" customFormat="1" x14ac:dyDescent="0.2">
      <c r="C49" s="252" t="s">
        <v>18</v>
      </c>
      <c r="D49" s="253"/>
      <c r="E49" s="252"/>
      <c r="F49" s="254"/>
      <c r="G49" s="254"/>
      <c r="H49" s="254"/>
      <c r="I49" s="253"/>
    </row>
    <row r="50" spans="3:9" s="23" customFormat="1" x14ac:dyDescent="0.2"/>
  </sheetData>
  <sheetProtection algorithmName="SHA-512" hashValue="9fZDCWmtVs+PYaXR49+/eFH9Y607JTtntT3qh/Mu9ZmnvTndnX5Y9a7AD/UHOZ5nPAgM9B6iD0eIMeXRk50qmA==" saltValue="dCPe0TnUbG8rjPsJrgrvqg==" spinCount="100000" sheet="1" objects="1" scenarios="1" formatCells="0" formatRows="0" insertRows="0" deleteRows="0"/>
  <mergeCells count="39">
    <mergeCell ref="C38:D38"/>
    <mergeCell ref="E38:I38"/>
    <mergeCell ref="C39:D39"/>
    <mergeCell ref="C35:D35"/>
    <mergeCell ref="E35:I35"/>
    <mergeCell ref="C36:D36"/>
    <mergeCell ref="E36:I36"/>
    <mergeCell ref="C37:D37"/>
    <mergeCell ref="E37:I37"/>
    <mergeCell ref="E39:I39"/>
    <mergeCell ref="C43:D43"/>
    <mergeCell ref="E43:I43"/>
    <mergeCell ref="C49:D49"/>
    <mergeCell ref="E49:I49"/>
    <mergeCell ref="C45:D45"/>
    <mergeCell ref="E45:I45"/>
    <mergeCell ref="C46:D46"/>
    <mergeCell ref="E46:I46"/>
    <mergeCell ref="C47:D47"/>
    <mergeCell ref="E47:I47"/>
    <mergeCell ref="C48:D48"/>
    <mergeCell ref="E48:I48"/>
    <mergeCell ref="C44:D44"/>
    <mergeCell ref="E44:I44"/>
    <mergeCell ref="C29:D29"/>
    <mergeCell ref="E29:H29"/>
    <mergeCell ref="E26:H26"/>
    <mergeCell ref="C28:D28"/>
    <mergeCell ref="E28:H28"/>
    <mergeCell ref="C26:D27"/>
    <mergeCell ref="F27:G27"/>
    <mergeCell ref="C19:H19"/>
    <mergeCell ref="C20:H20"/>
    <mergeCell ref="A3:K3"/>
    <mergeCell ref="C5:I5"/>
    <mergeCell ref="C6:I6"/>
    <mergeCell ref="B8:J8"/>
    <mergeCell ref="E12:I12"/>
    <mergeCell ref="C18:H18"/>
  </mergeCells>
  <phoneticPr fontId="1"/>
  <conditionalFormatting sqref="C26 E26:H26">
    <cfRule type="expression" dxfId="57" priority="5">
      <formula>COUNTIF(製品区分,"マルチテーブル・インデックス型")&gt;0</formula>
    </cfRule>
  </conditionalFormatting>
  <conditionalFormatting sqref="E27:H27">
    <cfRule type="expression" dxfId="56" priority="1">
      <formula>$E$26&lt;&gt;"その他"</formula>
    </cfRule>
  </conditionalFormatting>
  <conditionalFormatting sqref="I27">
    <cfRule type="expression" dxfId="55" priority="4">
      <formula>$E$26&lt;&gt;"その他"</formula>
    </cfRule>
  </conditionalFormatting>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H26" xr:uid="{52D14B10-111A-4A9F-BD10-B1DC1152DAEE}">
      <formula1>$M$26:$P$26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4479C-C262-438E-B91C-79E4041C3EA6}">
  <sheetPr>
    <tabColor theme="0"/>
    <pageSetUpPr fitToPage="1"/>
  </sheetPr>
  <dimension ref="A1:E11"/>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46.44140625" style="166" customWidth="1"/>
    <col min="3" max="4" width="14.5546875" style="166" customWidth="1"/>
    <col min="5" max="5" width="85.5546875" style="166" bestFit="1"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88" customFormat="1" ht="41.4" customHeight="1" x14ac:dyDescent="0.2">
      <c r="A1" s="507" t="s">
        <v>201</v>
      </c>
      <c r="B1" s="507"/>
      <c r="C1" s="170" t="s">
        <v>117</v>
      </c>
      <c r="D1" s="170" t="s">
        <v>202</v>
      </c>
      <c r="E1" s="170" t="s">
        <v>203</v>
      </c>
    </row>
    <row r="2" spans="1:5" ht="41.4" customHeight="1" x14ac:dyDescent="0.2">
      <c r="A2" s="218" t="s">
        <v>238</v>
      </c>
      <c r="B2" s="192" t="s">
        <v>239</v>
      </c>
      <c r="C2" s="193" t="s">
        <v>240</v>
      </c>
      <c r="D2" s="214">
        <v>4.6072449759361129</v>
      </c>
      <c r="E2" s="189" t="s">
        <v>282</v>
      </c>
    </row>
    <row r="3" spans="1:5" ht="41.4" customHeight="1" x14ac:dyDescent="0.2">
      <c r="A3" s="218" t="s">
        <v>241</v>
      </c>
      <c r="B3" s="195" t="s">
        <v>242</v>
      </c>
      <c r="C3" s="191" t="s">
        <v>243</v>
      </c>
      <c r="D3" s="214">
        <v>8</v>
      </c>
      <c r="E3" s="194"/>
    </row>
    <row r="4" spans="1:5" ht="41.4" customHeight="1" x14ac:dyDescent="0.2">
      <c r="A4" s="219" t="s">
        <v>244</v>
      </c>
      <c r="B4" s="190" t="s">
        <v>245</v>
      </c>
      <c r="C4" s="196" t="s">
        <v>246</v>
      </c>
      <c r="D4" s="213">
        <f>((100000*0.95)/250)*1.075</f>
        <v>408.5</v>
      </c>
      <c r="E4" s="198" t="s">
        <v>284</v>
      </c>
    </row>
    <row r="5" spans="1:5" ht="41.4" customHeight="1" x14ac:dyDescent="0.2">
      <c r="A5" s="220" t="s">
        <v>247</v>
      </c>
      <c r="B5" s="199" t="s">
        <v>248</v>
      </c>
      <c r="C5" s="200" t="s">
        <v>249</v>
      </c>
      <c r="D5" s="213">
        <v>100</v>
      </c>
      <c r="E5" s="201" t="s">
        <v>250</v>
      </c>
    </row>
    <row r="6" spans="1:5" ht="41.4" customHeight="1" x14ac:dyDescent="0.2">
      <c r="A6" s="220" t="s">
        <v>251</v>
      </c>
      <c r="B6" s="199" t="s">
        <v>252</v>
      </c>
      <c r="C6" s="200" t="s">
        <v>253</v>
      </c>
      <c r="D6" s="213">
        <v>1</v>
      </c>
      <c r="E6" s="201" t="s">
        <v>254</v>
      </c>
    </row>
    <row r="7" spans="1:5" ht="41.4" customHeight="1" x14ac:dyDescent="0.2">
      <c r="A7" s="220" t="s">
        <v>255</v>
      </c>
      <c r="B7" s="199" t="s">
        <v>256</v>
      </c>
      <c r="C7" s="200" t="s">
        <v>257</v>
      </c>
      <c r="D7" s="213">
        <v>5</v>
      </c>
      <c r="E7" s="201" t="s">
        <v>283</v>
      </c>
    </row>
    <row r="8" spans="1:5" ht="41.4" customHeight="1" x14ac:dyDescent="0.2">
      <c r="A8" s="220" t="s">
        <v>258</v>
      </c>
      <c r="B8" s="199" t="s">
        <v>259</v>
      </c>
      <c r="C8" s="200" t="s">
        <v>260</v>
      </c>
      <c r="D8" s="213">
        <f>D4/D7</f>
        <v>81.7</v>
      </c>
      <c r="E8" s="201"/>
    </row>
    <row r="9" spans="1:5" ht="41.4" customHeight="1" x14ac:dyDescent="0.2">
      <c r="A9" s="220" t="s">
        <v>261</v>
      </c>
      <c r="B9" s="199" t="s">
        <v>262</v>
      </c>
      <c r="C9" s="200" t="s">
        <v>263</v>
      </c>
      <c r="D9" s="213" t="e">
        <f>ROUNDUP(D8/室当たり生地の解凍個数,0)*D7</f>
        <v>#DIV/0!</v>
      </c>
      <c r="E9" s="201" t="s">
        <v>264</v>
      </c>
    </row>
    <row r="10" spans="1:5" ht="41.4" customHeight="1" x14ac:dyDescent="0.2">
      <c r="A10" s="219" t="s">
        <v>265</v>
      </c>
      <c r="B10" s="195" t="s">
        <v>266</v>
      </c>
      <c r="C10" s="196" t="s">
        <v>263</v>
      </c>
      <c r="D10" s="213" t="e">
        <f>ROUNDUP(D8/室当たりパンの発酵個数,0)*D7</f>
        <v>#DIV/0!</v>
      </c>
      <c r="E10" s="198" t="s">
        <v>267</v>
      </c>
    </row>
    <row r="11" spans="1:5" s="197" customFormat="1" ht="41.4" customHeight="1" x14ac:dyDescent="0.2">
      <c r="A11" s="215" t="s">
        <v>268</v>
      </c>
      <c r="B11" s="216" t="s">
        <v>269</v>
      </c>
      <c r="C11" s="202" t="s">
        <v>270</v>
      </c>
      <c r="D11" s="217" t="e">
        <f>ROUNDUP(((2+60)*D9+(5+2+60)*D10)/部屋数/(D3*60),0)</f>
        <v>#DIV/0!</v>
      </c>
      <c r="E11" s="203"/>
    </row>
  </sheetData>
  <sheetProtection algorithmName="SHA-512" hashValue="PilU4MTEZYMbMPNvdv3LcpurUcy7EWe4i1UwZglEK4mujEsQPbMrzoVonbssbkgjUMVkW74Zb9Bh3schpsQrnA==" saltValue="yTCXwbt1I0CYUo5ubErsL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63" t="s">
        <v>34</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5"/>
    </row>
    <row r="2" spans="1:48" x14ac:dyDescent="0.2">
      <c r="A2" s="266"/>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8"/>
    </row>
    <row r="3" spans="1:48" x14ac:dyDescent="0.2">
      <c r="A3" s="269" t="str">
        <f>"【"&amp;製品カテゴリ&amp;"】"</f>
        <v>【ドゥコンディショナー】</v>
      </c>
      <c r="B3" s="269"/>
      <c r="C3" s="269"/>
      <c r="D3" s="269"/>
      <c r="E3" s="269"/>
      <c r="F3" s="269"/>
      <c r="G3" s="269"/>
      <c r="H3" s="269"/>
      <c r="I3" s="269"/>
      <c r="J3" s="269"/>
      <c r="K3" s="269"/>
      <c r="L3" s="269"/>
      <c r="M3" s="269"/>
      <c r="N3" s="269"/>
      <c r="O3" s="269"/>
      <c r="P3" s="269"/>
      <c r="Q3" s="269"/>
      <c r="R3" s="269"/>
      <c r="S3" s="269"/>
      <c r="T3" s="269"/>
      <c r="U3" s="269"/>
      <c r="V3" s="269"/>
      <c r="W3" s="269"/>
      <c r="X3" s="271" t="str">
        <f>IF(AV3=AU3,"","未入力または適切ではない項目があります")</f>
        <v>未入力または適切ではない項目があります</v>
      </c>
      <c r="Y3" s="271"/>
      <c r="Z3" s="271"/>
      <c r="AA3" s="271"/>
      <c r="AB3" s="271"/>
      <c r="AC3" s="271"/>
      <c r="AD3" s="271"/>
      <c r="AE3" s="271"/>
      <c r="AF3" s="271"/>
      <c r="AG3" s="271"/>
      <c r="AH3" s="271"/>
      <c r="AI3" s="271"/>
      <c r="AJ3" s="271"/>
      <c r="AK3" s="271"/>
      <c r="AL3" s="271"/>
      <c r="AM3" s="271"/>
      <c r="AN3" s="271"/>
      <c r="AO3" s="271"/>
      <c r="AP3" s="273" t="s">
        <v>50</v>
      </c>
      <c r="AQ3" s="273"/>
      <c r="AR3" s="273"/>
      <c r="AS3" s="273"/>
      <c r="AT3" s="273"/>
      <c r="AU3" s="41">
        <f>IF(製造事業者番号&lt;&gt;"",14,13)</f>
        <v>13</v>
      </c>
      <c r="AV3" s="48">
        <f>COUNTIF(AV8:AV10,"OK")+COUNTIF(AV14:AV67,"OK")</f>
        <v>0</v>
      </c>
    </row>
    <row r="4" spans="1:48" x14ac:dyDescent="0.2">
      <c r="A4" s="270"/>
      <c r="B4" s="270"/>
      <c r="C4" s="270"/>
      <c r="D4" s="270"/>
      <c r="E4" s="270"/>
      <c r="F4" s="270"/>
      <c r="G4" s="270"/>
      <c r="H4" s="270"/>
      <c r="I4" s="270"/>
      <c r="J4" s="270"/>
      <c r="K4" s="270"/>
      <c r="L4" s="270"/>
      <c r="M4" s="270"/>
      <c r="N4" s="270"/>
      <c r="O4" s="270"/>
      <c r="P4" s="270"/>
      <c r="Q4" s="270"/>
      <c r="R4" s="270"/>
      <c r="S4" s="270"/>
      <c r="T4" s="270"/>
      <c r="U4" s="270"/>
      <c r="V4" s="270"/>
      <c r="W4" s="270"/>
      <c r="X4" s="272"/>
      <c r="Y4" s="272"/>
      <c r="Z4" s="272"/>
      <c r="AA4" s="272"/>
      <c r="AB4" s="272"/>
      <c r="AC4" s="272"/>
      <c r="AD4" s="272"/>
      <c r="AE4" s="272"/>
      <c r="AF4" s="272"/>
      <c r="AG4" s="272"/>
      <c r="AH4" s="272"/>
      <c r="AI4" s="272"/>
      <c r="AJ4" s="272"/>
      <c r="AK4" s="272"/>
      <c r="AL4" s="272"/>
      <c r="AM4" s="272"/>
      <c r="AN4" s="272"/>
      <c r="AO4" s="272"/>
      <c r="AP4" s="274"/>
      <c r="AQ4" s="274"/>
      <c r="AR4" s="274"/>
      <c r="AS4" s="274"/>
      <c r="AT4" s="274"/>
    </row>
    <row r="5" spans="1:48" x14ac:dyDescent="0.2">
      <c r="A5" s="68"/>
      <c r="B5" s="275" t="s">
        <v>49</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69"/>
    </row>
    <row r="6" spans="1:48" x14ac:dyDescent="0.2">
      <c r="A6" s="42"/>
      <c r="B6" s="261" t="s">
        <v>48</v>
      </c>
      <c r="C6" s="261"/>
      <c r="D6" s="261"/>
      <c r="E6" s="261"/>
      <c r="F6" s="261"/>
      <c r="G6" s="261"/>
      <c r="H6" s="261"/>
      <c r="I6" s="261"/>
      <c r="J6" s="261"/>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62"/>
      <c r="C7" s="262"/>
      <c r="D7" s="262"/>
      <c r="E7" s="262"/>
      <c r="F7" s="262"/>
      <c r="G7" s="262"/>
      <c r="H7" s="262"/>
      <c r="I7" s="262"/>
      <c r="J7" s="261"/>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276" t="s">
        <v>54</v>
      </c>
      <c r="C8" s="277"/>
      <c r="D8" s="277"/>
      <c r="E8" s="277"/>
      <c r="F8" s="277"/>
      <c r="G8" s="277"/>
      <c r="H8" s="277"/>
      <c r="I8" s="277"/>
      <c r="J8" s="280"/>
      <c r="K8" s="281"/>
      <c r="L8" s="281"/>
      <c r="M8" s="281"/>
      <c r="N8" s="281"/>
      <c r="O8" s="281"/>
      <c r="P8" s="281"/>
      <c r="Q8" s="281"/>
      <c r="R8" s="281"/>
      <c r="S8" s="281"/>
      <c r="T8" s="281"/>
      <c r="U8" s="282"/>
      <c r="V8" s="276" t="s">
        <v>122</v>
      </c>
      <c r="W8" s="277"/>
      <c r="X8" s="277"/>
      <c r="Y8" s="277"/>
      <c r="Z8" s="277"/>
      <c r="AA8" s="277"/>
      <c r="AB8" s="277"/>
      <c r="AC8" s="277"/>
      <c r="AD8" s="280"/>
      <c r="AE8" s="281"/>
      <c r="AF8" s="281"/>
      <c r="AG8" s="281"/>
      <c r="AH8" s="281"/>
      <c r="AI8" s="281"/>
      <c r="AJ8" s="281"/>
      <c r="AK8" s="281"/>
      <c r="AL8" s="281"/>
      <c r="AM8" s="281"/>
      <c r="AN8" s="281"/>
      <c r="AO8" s="282"/>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278"/>
      <c r="C9" s="279"/>
      <c r="D9" s="279"/>
      <c r="E9" s="279"/>
      <c r="F9" s="279"/>
      <c r="G9" s="279"/>
      <c r="H9" s="279"/>
      <c r="I9" s="279"/>
      <c r="J9" s="283"/>
      <c r="K9" s="284"/>
      <c r="L9" s="284"/>
      <c r="M9" s="284"/>
      <c r="N9" s="284"/>
      <c r="O9" s="284"/>
      <c r="P9" s="284"/>
      <c r="Q9" s="284"/>
      <c r="R9" s="284"/>
      <c r="S9" s="284"/>
      <c r="T9" s="284"/>
      <c r="U9" s="285"/>
      <c r="V9" s="278"/>
      <c r="W9" s="279"/>
      <c r="X9" s="279"/>
      <c r="Y9" s="279"/>
      <c r="Z9" s="279"/>
      <c r="AA9" s="279"/>
      <c r="AB9" s="279"/>
      <c r="AC9" s="279"/>
      <c r="AD9" s="283"/>
      <c r="AE9" s="284"/>
      <c r="AF9" s="284"/>
      <c r="AG9" s="284"/>
      <c r="AH9" s="284"/>
      <c r="AI9" s="284"/>
      <c r="AJ9" s="284"/>
      <c r="AK9" s="284"/>
      <c r="AL9" s="284"/>
      <c r="AM9" s="284"/>
      <c r="AN9" s="284"/>
      <c r="AO9" s="285"/>
      <c r="AP9" s="62"/>
      <c r="AQ9" s="62"/>
      <c r="AR9" s="62"/>
      <c r="AS9" s="62"/>
      <c r="AT9" s="42"/>
      <c r="AU9" s="43"/>
      <c r="AV9" s="44" t="str">
        <f>IF(AD8&lt;&gt;"","OK","必須：事業者区分")</f>
        <v>必須：事業者区分</v>
      </c>
    </row>
    <row r="10" spans="1:48" x14ac:dyDescent="0.2">
      <c r="A10" s="42"/>
      <c r="B10" s="286" t="s">
        <v>139</v>
      </c>
      <c r="C10" s="277"/>
      <c r="D10" s="277"/>
      <c r="E10" s="277"/>
      <c r="F10" s="277"/>
      <c r="G10" s="277"/>
      <c r="H10" s="277"/>
      <c r="I10" s="277"/>
      <c r="J10" s="287" t="s">
        <v>123</v>
      </c>
      <c r="K10" s="288"/>
      <c r="L10" s="291"/>
      <c r="M10" s="292"/>
      <c r="N10" s="292"/>
      <c r="O10" s="292"/>
      <c r="P10" s="292"/>
      <c r="Q10" s="292"/>
      <c r="R10" s="292"/>
      <c r="S10" s="292"/>
      <c r="T10" s="292"/>
      <c r="U10" s="293"/>
      <c r="V10" s="297" t="s">
        <v>140</v>
      </c>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78"/>
      <c r="C11" s="279"/>
      <c r="D11" s="279"/>
      <c r="E11" s="279"/>
      <c r="F11" s="279"/>
      <c r="G11" s="279"/>
      <c r="H11" s="279"/>
      <c r="I11" s="279"/>
      <c r="J11" s="289"/>
      <c r="K11" s="290"/>
      <c r="L11" s="294"/>
      <c r="M11" s="295"/>
      <c r="N11" s="295"/>
      <c r="O11" s="295"/>
      <c r="P11" s="295"/>
      <c r="Q11" s="295"/>
      <c r="R11" s="295"/>
      <c r="S11" s="295"/>
      <c r="T11" s="295"/>
      <c r="U11" s="296"/>
      <c r="V11" s="299"/>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42"/>
    </row>
    <row r="12" spans="1:48" x14ac:dyDescent="0.2">
      <c r="A12" s="42"/>
      <c r="B12" s="276" t="s">
        <v>47</v>
      </c>
      <c r="C12" s="277"/>
      <c r="D12" s="277"/>
      <c r="E12" s="277"/>
      <c r="F12" s="277"/>
      <c r="G12" s="277"/>
      <c r="H12" s="277"/>
      <c r="I12" s="277"/>
      <c r="J12" s="301">
        <f>製造事業者名</f>
        <v>0</v>
      </c>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3"/>
      <c r="AT12" s="42"/>
      <c r="AV12" s="44"/>
    </row>
    <row r="13" spans="1:48" ht="12.6" thickBot="1" x14ac:dyDescent="0.25">
      <c r="A13" s="42"/>
      <c r="B13" s="278"/>
      <c r="C13" s="279"/>
      <c r="D13" s="279"/>
      <c r="E13" s="279"/>
      <c r="F13" s="279"/>
      <c r="G13" s="279"/>
      <c r="H13" s="279"/>
      <c r="I13" s="279"/>
      <c r="J13" s="304"/>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6"/>
      <c r="AT13" s="42"/>
    </row>
    <row r="14" spans="1:48" x14ac:dyDescent="0.2">
      <c r="A14" s="42"/>
      <c r="B14" s="276" t="s">
        <v>46</v>
      </c>
      <c r="C14" s="277"/>
      <c r="D14" s="277"/>
      <c r="E14" s="277"/>
      <c r="F14" s="277"/>
      <c r="G14" s="277"/>
      <c r="H14" s="277"/>
      <c r="I14" s="277"/>
      <c r="J14" s="309"/>
      <c r="K14" s="310"/>
      <c r="L14" s="310"/>
      <c r="M14" s="310"/>
      <c r="N14" s="310"/>
      <c r="O14" s="310"/>
      <c r="P14" s="310"/>
      <c r="Q14" s="310"/>
      <c r="R14" s="310"/>
      <c r="S14" s="310"/>
      <c r="T14" s="310"/>
      <c r="U14" s="310"/>
      <c r="V14" s="310"/>
      <c r="W14" s="311"/>
      <c r="X14" s="318" t="s">
        <v>45</v>
      </c>
      <c r="Y14" s="319"/>
      <c r="Z14" s="319"/>
      <c r="AA14" s="319"/>
      <c r="AB14" s="319"/>
      <c r="AC14" s="319"/>
      <c r="AD14" s="319"/>
      <c r="AE14" s="320"/>
      <c r="AF14" s="325"/>
      <c r="AG14" s="326"/>
      <c r="AH14" s="326"/>
      <c r="AI14" s="326"/>
      <c r="AJ14" s="326"/>
      <c r="AK14" s="326"/>
      <c r="AL14" s="327"/>
      <c r="AM14" s="328"/>
      <c r="AN14" s="326"/>
      <c r="AO14" s="326"/>
      <c r="AP14" s="326"/>
      <c r="AQ14" s="326"/>
      <c r="AR14" s="326"/>
      <c r="AS14" s="329"/>
      <c r="AT14" s="42"/>
      <c r="AU14" s="46"/>
      <c r="AV14" s="44" t="str">
        <f>IF(J14&lt;&gt;"","OK","必須：担当者所属")</f>
        <v>必須：担当者所属</v>
      </c>
    </row>
    <row r="15" spans="1:48" ht="13.5" customHeight="1" x14ac:dyDescent="0.2">
      <c r="A15" s="42"/>
      <c r="B15" s="307"/>
      <c r="C15" s="308"/>
      <c r="D15" s="308"/>
      <c r="E15" s="308"/>
      <c r="F15" s="308"/>
      <c r="G15" s="308"/>
      <c r="H15" s="308"/>
      <c r="I15" s="308"/>
      <c r="J15" s="312"/>
      <c r="K15" s="313"/>
      <c r="L15" s="313"/>
      <c r="M15" s="313"/>
      <c r="N15" s="313"/>
      <c r="O15" s="313"/>
      <c r="P15" s="313"/>
      <c r="Q15" s="313"/>
      <c r="R15" s="313"/>
      <c r="S15" s="313"/>
      <c r="T15" s="313"/>
      <c r="U15" s="313"/>
      <c r="V15" s="313"/>
      <c r="W15" s="314"/>
      <c r="X15" s="321"/>
      <c r="Y15" s="308"/>
      <c r="Z15" s="308"/>
      <c r="AA15" s="308"/>
      <c r="AB15" s="308"/>
      <c r="AC15" s="308"/>
      <c r="AD15" s="308"/>
      <c r="AE15" s="322"/>
      <c r="AF15" s="330"/>
      <c r="AG15" s="331"/>
      <c r="AH15" s="331"/>
      <c r="AI15" s="331"/>
      <c r="AJ15" s="331"/>
      <c r="AK15" s="331"/>
      <c r="AL15" s="332"/>
      <c r="AM15" s="334"/>
      <c r="AN15" s="331"/>
      <c r="AO15" s="331"/>
      <c r="AP15" s="331"/>
      <c r="AQ15" s="331"/>
      <c r="AR15" s="331"/>
      <c r="AS15" s="335"/>
      <c r="AT15" s="42"/>
      <c r="AU15" s="46"/>
      <c r="AV15" s="44" t="str">
        <f>IF(AF14&lt;&gt;"",IF(AM14&lt;&gt;"","OK","必須：担当者名かな"),"必須：担当者氏かな")</f>
        <v>必須：担当者氏かな</v>
      </c>
    </row>
    <row r="16" spans="1:48" ht="14.25" customHeight="1" thickBot="1" x14ac:dyDescent="0.25">
      <c r="A16" s="42"/>
      <c r="B16" s="278"/>
      <c r="C16" s="279"/>
      <c r="D16" s="279"/>
      <c r="E16" s="279"/>
      <c r="F16" s="279"/>
      <c r="G16" s="279"/>
      <c r="H16" s="279"/>
      <c r="I16" s="279"/>
      <c r="J16" s="315"/>
      <c r="K16" s="316"/>
      <c r="L16" s="316"/>
      <c r="M16" s="316"/>
      <c r="N16" s="316"/>
      <c r="O16" s="316"/>
      <c r="P16" s="316"/>
      <c r="Q16" s="316"/>
      <c r="R16" s="316"/>
      <c r="S16" s="316"/>
      <c r="T16" s="316"/>
      <c r="U16" s="316"/>
      <c r="V16" s="316"/>
      <c r="W16" s="317"/>
      <c r="X16" s="323"/>
      <c r="Y16" s="279"/>
      <c r="Z16" s="279"/>
      <c r="AA16" s="279"/>
      <c r="AB16" s="279"/>
      <c r="AC16" s="279"/>
      <c r="AD16" s="279"/>
      <c r="AE16" s="324"/>
      <c r="AF16" s="315"/>
      <c r="AG16" s="316"/>
      <c r="AH16" s="316"/>
      <c r="AI16" s="316"/>
      <c r="AJ16" s="316"/>
      <c r="AK16" s="316"/>
      <c r="AL16" s="333"/>
      <c r="AM16" s="336"/>
      <c r="AN16" s="316"/>
      <c r="AO16" s="316"/>
      <c r="AP16" s="316"/>
      <c r="AQ16" s="316"/>
      <c r="AR16" s="316"/>
      <c r="AS16" s="317"/>
      <c r="AT16" s="42"/>
      <c r="AV16" s="47" t="str">
        <f>IF(AF15&lt;&gt;"",IF(AM15&lt;&gt;"","OK","必須：担当者名"),"必須：担当者氏")</f>
        <v>必須：担当者氏</v>
      </c>
    </row>
    <row r="17" spans="1:48" ht="13.5" customHeight="1" x14ac:dyDescent="0.2">
      <c r="A17" s="42"/>
      <c r="B17" s="276" t="s">
        <v>44</v>
      </c>
      <c r="C17" s="277"/>
      <c r="D17" s="277"/>
      <c r="E17" s="277"/>
      <c r="F17" s="277"/>
      <c r="G17" s="277"/>
      <c r="H17" s="277"/>
      <c r="I17" s="277"/>
      <c r="J17" s="345"/>
      <c r="K17" s="346"/>
      <c r="L17" s="346"/>
      <c r="M17" s="346"/>
      <c r="N17" s="349" t="s">
        <v>12</v>
      </c>
      <c r="O17" s="346"/>
      <c r="P17" s="346"/>
      <c r="Q17" s="346"/>
      <c r="R17" s="346"/>
      <c r="S17" s="349" t="s">
        <v>12</v>
      </c>
      <c r="T17" s="346"/>
      <c r="U17" s="346"/>
      <c r="V17" s="346"/>
      <c r="W17" s="351"/>
      <c r="X17" s="337" t="s">
        <v>43</v>
      </c>
      <c r="Y17" s="277"/>
      <c r="Z17" s="277"/>
      <c r="AA17" s="277"/>
      <c r="AB17" s="277"/>
      <c r="AC17" s="277"/>
      <c r="AD17" s="277"/>
      <c r="AE17" s="277"/>
      <c r="AF17" s="309"/>
      <c r="AG17" s="310"/>
      <c r="AH17" s="310"/>
      <c r="AI17" s="310"/>
      <c r="AJ17" s="310"/>
      <c r="AK17" s="310"/>
      <c r="AL17" s="310"/>
      <c r="AM17" s="310"/>
      <c r="AN17" s="310"/>
      <c r="AO17" s="310"/>
      <c r="AP17" s="310"/>
      <c r="AQ17" s="310"/>
      <c r="AR17" s="310"/>
      <c r="AS17" s="311"/>
      <c r="AT17" s="42"/>
      <c r="AV17" s="44" t="str">
        <f>IF(J17&amp;O17&amp;T17&lt;&gt;"","OK","必須：担当者連絡先")</f>
        <v>必須：担当者連絡先</v>
      </c>
    </row>
    <row r="18" spans="1:48" ht="14.25" customHeight="1" thickBot="1" x14ac:dyDescent="0.25">
      <c r="A18" s="42"/>
      <c r="B18" s="278"/>
      <c r="C18" s="279"/>
      <c r="D18" s="279"/>
      <c r="E18" s="279"/>
      <c r="F18" s="279"/>
      <c r="G18" s="279"/>
      <c r="H18" s="279"/>
      <c r="I18" s="279"/>
      <c r="J18" s="347"/>
      <c r="K18" s="348"/>
      <c r="L18" s="348"/>
      <c r="M18" s="348"/>
      <c r="N18" s="350"/>
      <c r="O18" s="348"/>
      <c r="P18" s="348"/>
      <c r="Q18" s="348"/>
      <c r="R18" s="348"/>
      <c r="S18" s="350"/>
      <c r="T18" s="348"/>
      <c r="U18" s="348"/>
      <c r="V18" s="348"/>
      <c r="W18" s="352"/>
      <c r="X18" s="279"/>
      <c r="Y18" s="279"/>
      <c r="Z18" s="279"/>
      <c r="AA18" s="279"/>
      <c r="AB18" s="279"/>
      <c r="AC18" s="279"/>
      <c r="AD18" s="279"/>
      <c r="AE18" s="279"/>
      <c r="AF18" s="315"/>
      <c r="AG18" s="316"/>
      <c r="AH18" s="316"/>
      <c r="AI18" s="316"/>
      <c r="AJ18" s="316"/>
      <c r="AK18" s="316"/>
      <c r="AL18" s="316"/>
      <c r="AM18" s="316"/>
      <c r="AN18" s="316"/>
      <c r="AO18" s="316"/>
      <c r="AP18" s="316"/>
      <c r="AQ18" s="316"/>
      <c r="AR18" s="316"/>
      <c r="AS18" s="317"/>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76" t="s">
        <v>41</v>
      </c>
      <c r="C21" s="277"/>
      <c r="D21" s="277"/>
      <c r="E21" s="277"/>
      <c r="F21" s="277"/>
      <c r="G21" s="277"/>
      <c r="H21" s="277"/>
      <c r="I21" s="277"/>
      <c r="J21" s="338"/>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339"/>
      <c r="AR21" s="339"/>
      <c r="AS21" s="340"/>
      <c r="AT21" s="42"/>
      <c r="AV21" s="44" t="str">
        <f>IF(J21&lt;&gt;"","OK","必須")</f>
        <v>必須</v>
      </c>
    </row>
    <row r="22" spans="1:48" ht="12.6" thickBot="1" x14ac:dyDescent="0.25">
      <c r="A22" s="42"/>
      <c r="B22" s="278"/>
      <c r="C22" s="279"/>
      <c r="D22" s="279"/>
      <c r="E22" s="279"/>
      <c r="F22" s="279"/>
      <c r="G22" s="279"/>
      <c r="H22" s="279"/>
      <c r="I22" s="279"/>
      <c r="J22" s="338"/>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39"/>
      <c r="AO22" s="339"/>
      <c r="AP22" s="339"/>
      <c r="AQ22" s="339"/>
      <c r="AR22" s="339"/>
      <c r="AS22" s="340"/>
      <c r="AT22" s="42"/>
    </row>
    <row r="23" spans="1:48" ht="12.6" thickBot="1" x14ac:dyDescent="0.25">
      <c r="A23" s="42"/>
      <c r="B23" s="276" t="s">
        <v>124</v>
      </c>
      <c r="C23" s="277"/>
      <c r="D23" s="277"/>
      <c r="E23" s="277"/>
      <c r="F23" s="277"/>
      <c r="G23" s="277"/>
      <c r="H23" s="277"/>
      <c r="I23" s="277"/>
      <c r="J23" s="342">
        <f>型番</f>
        <v>0</v>
      </c>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4"/>
      <c r="AT23" s="42"/>
      <c r="AV23" s="44"/>
    </row>
    <row r="24" spans="1:48" ht="12.6" thickBot="1" x14ac:dyDescent="0.25">
      <c r="A24" s="42"/>
      <c r="B24" s="278"/>
      <c r="C24" s="279"/>
      <c r="D24" s="279"/>
      <c r="E24" s="279"/>
      <c r="F24" s="279"/>
      <c r="G24" s="341"/>
      <c r="H24" s="341"/>
      <c r="I24" s="341"/>
      <c r="J24" s="342"/>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4"/>
      <c r="AT24" s="42"/>
      <c r="AU24" s="83" t="s">
        <v>141</v>
      </c>
    </row>
    <row r="25" spans="1:48" ht="12.6" thickBot="1" x14ac:dyDescent="0.25">
      <c r="A25" s="42"/>
      <c r="B25" s="276" t="s">
        <v>39</v>
      </c>
      <c r="C25" s="277"/>
      <c r="D25" s="277"/>
      <c r="E25" s="277"/>
      <c r="F25" s="277"/>
      <c r="G25" s="277"/>
      <c r="H25" s="277"/>
      <c r="I25" s="353"/>
      <c r="J25" s="354"/>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c r="AR25" s="355"/>
      <c r="AS25" s="356"/>
      <c r="AT25" s="42"/>
      <c r="AU25" s="41">
        <v>255</v>
      </c>
      <c r="AV25" s="44" t="str">
        <f>IF(J25&lt;&gt;"",IF(LEN(製品概要)&gt;AU25,"最大文字数を超えています。","OK"),"必須")</f>
        <v>必須</v>
      </c>
    </row>
    <row r="26" spans="1:48" ht="12.6" thickBot="1" x14ac:dyDescent="0.25">
      <c r="A26" s="42"/>
      <c r="B26" s="307"/>
      <c r="C26" s="308"/>
      <c r="D26" s="308"/>
      <c r="E26" s="308"/>
      <c r="F26" s="308"/>
      <c r="G26" s="308"/>
      <c r="H26" s="308"/>
      <c r="I26" s="322"/>
      <c r="J26" s="357"/>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56"/>
      <c r="AT26" s="42"/>
    </row>
    <row r="27" spans="1:48" ht="12.6" thickBot="1" x14ac:dyDescent="0.25">
      <c r="A27" s="42"/>
      <c r="B27" s="307"/>
      <c r="C27" s="308"/>
      <c r="D27" s="308"/>
      <c r="E27" s="308"/>
      <c r="F27" s="308"/>
      <c r="G27" s="308"/>
      <c r="H27" s="308"/>
      <c r="I27" s="322"/>
      <c r="J27" s="357"/>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5"/>
      <c r="AR27" s="355"/>
      <c r="AS27" s="356"/>
      <c r="AT27" s="42"/>
    </row>
    <row r="28" spans="1:48" ht="12.6" thickBot="1" x14ac:dyDescent="0.25">
      <c r="A28" s="42"/>
      <c r="B28" s="307"/>
      <c r="C28" s="308"/>
      <c r="D28" s="308"/>
      <c r="E28" s="308"/>
      <c r="F28" s="308"/>
      <c r="G28" s="308"/>
      <c r="H28" s="308"/>
      <c r="I28" s="322"/>
      <c r="J28" s="357"/>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355"/>
      <c r="AR28" s="355"/>
      <c r="AS28" s="356"/>
      <c r="AT28" s="42"/>
    </row>
    <row r="29" spans="1:48" ht="12.6" thickBot="1" x14ac:dyDescent="0.25">
      <c r="A29" s="42"/>
      <c r="B29" s="307"/>
      <c r="C29" s="308"/>
      <c r="D29" s="308"/>
      <c r="E29" s="308"/>
      <c r="F29" s="308"/>
      <c r="G29" s="308"/>
      <c r="H29" s="308"/>
      <c r="I29" s="322"/>
      <c r="J29" s="357"/>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c r="AR29" s="355"/>
      <c r="AS29" s="356"/>
      <c r="AT29" s="42"/>
    </row>
    <row r="30" spans="1:48" ht="12.6" thickBot="1" x14ac:dyDescent="0.25">
      <c r="A30" s="42"/>
      <c r="B30" s="278" t="str">
        <f>LEN(製品概要)&amp;"文字/"&amp;AU25&amp;"文字"</f>
        <v>0文字/255文字</v>
      </c>
      <c r="C30" s="279"/>
      <c r="D30" s="279"/>
      <c r="E30" s="279"/>
      <c r="F30" s="279"/>
      <c r="G30" s="279"/>
      <c r="H30" s="279"/>
      <c r="I30" s="324"/>
      <c r="J30" s="357"/>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6"/>
      <c r="AT30" s="42"/>
    </row>
    <row r="31" spans="1:48" ht="41.1" customHeight="1" x14ac:dyDescent="0.2">
      <c r="A31" s="42"/>
      <c r="B31" s="286" t="s">
        <v>125</v>
      </c>
      <c r="C31" s="337"/>
      <c r="D31" s="337"/>
      <c r="E31" s="337"/>
      <c r="F31" s="337"/>
      <c r="G31" s="337"/>
      <c r="H31" s="337"/>
      <c r="I31" s="358"/>
      <c r="J31" s="365" t="s">
        <v>142</v>
      </c>
      <c r="K31" s="366"/>
      <c r="L31" s="366"/>
      <c r="M31" s="366"/>
      <c r="N31" s="366"/>
      <c r="O31" s="366"/>
      <c r="P31" s="366"/>
      <c r="Q31" s="366"/>
      <c r="R31" s="366"/>
      <c r="S31" s="366"/>
      <c r="T31" s="366"/>
      <c r="U31" s="366"/>
      <c r="V31" s="366"/>
      <c r="W31" s="366"/>
      <c r="X31" s="366"/>
      <c r="Y31" s="366"/>
      <c r="Z31" s="366"/>
      <c r="AA31" s="366"/>
      <c r="AB31" s="366" t="s">
        <v>143</v>
      </c>
      <c r="AC31" s="366"/>
      <c r="AD31" s="366"/>
      <c r="AE31" s="366"/>
      <c r="AF31" s="366"/>
      <c r="AG31" s="366"/>
      <c r="AH31" s="366"/>
      <c r="AI31" s="366"/>
      <c r="AJ31" s="366"/>
      <c r="AK31" s="366"/>
      <c r="AL31" s="366"/>
      <c r="AM31" s="366"/>
      <c r="AN31" s="366"/>
      <c r="AO31" s="366"/>
      <c r="AP31" s="366"/>
      <c r="AQ31" s="366"/>
      <c r="AR31" s="366"/>
      <c r="AS31" s="367"/>
      <c r="AT31" s="42"/>
      <c r="AU31" s="43" t="b">
        <v>0</v>
      </c>
      <c r="AV31" s="44" t="str">
        <f>IF(J32&lt;&gt;"","OK","必須：製品明細【A】製品本体にあたるもの")</f>
        <v>必須：製品明細【A】製品本体にあたるもの</v>
      </c>
    </row>
    <row r="32" spans="1:48" ht="16.5" customHeight="1" x14ac:dyDescent="0.2">
      <c r="A32" s="42"/>
      <c r="B32" s="359"/>
      <c r="C32" s="360"/>
      <c r="D32" s="360"/>
      <c r="E32" s="360"/>
      <c r="F32" s="360"/>
      <c r="G32" s="360"/>
      <c r="H32" s="360"/>
      <c r="I32" s="361"/>
      <c r="J32" s="368"/>
      <c r="K32" s="369"/>
      <c r="L32" s="369"/>
      <c r="M32" s="369"/>
      <c r="N32" s="369"/>
      <c r="O32" s="369"/>
      <c r="P32" s="369"/>
      <c r="Q32" s="369"/>
      <c r="R32" s="369"/>
      <c r="S32" s="369"/>
      <c r="T32" s="369"/>
      <c r="U32" s="369"/>
      <c r="V32" s="369"/>
      <c r="W32" s="369"/>
      <c r="X32" s="369"/>
      <c r="Y32" s="369"/>
      <c r="Z32" s="369"/>
      <c r="AA32" s="369"/>
      <c r="AB32" s="372"/>
      <c r="AC32" s="373"/>
      <c r="AD32" s="374" t="s">
        <v>144</v>
      </c>
      <c r="AE32" s="374"/>
      <c r="AF32" s="374"/>
      <c r="AG32" s="374"/>
      <c r="AH32" s="374"/>
      <c r="AI32" s="374"/>
      <c r="AJ32" s="374"/>
      <c r="AK32" s="374"/>
      <c r="AL32" s="374"/>
      <c r="AM32" s="374"/>
      <c r="AN32" s="374"/>
      <c r="AO32" s="374"/>
      <c r="AP32" s="374"/>
      <c r="AQ32" s="374"/>
      <c r="AR32" s="374"/>
      <c r="AS32" s="375"/>
      <c r="AT32" s="42"/>
      <c r="AU32" s="376"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59"/>
      <c r="C33" s="360"/>
      <c r="D33" s="360"/>
      <c r="E33" s="360"/>
      <c r="F33" s="360"/>
      <c r="G33" s="360"/>
      <c r="H33" s="360"/>
      <c r="I33" s="361"/>
      <c r="J33" s="368"/>
      <c r="K33" s="369"/>
      <c r="L33" s="369"/>
      <c r="M33" s="369"/>
      <c r="N33" s="369"/>
      <c r="O33" s="369"/>
      <c r="P33" s="369"/>
      <c r="Q33" s="369"/>
      <c r="R33" s="369"/>
      <c r="S33" s="369"/>
      <c r="T33" s="369"/>
      <c r="U33" s="369"/>
      <c r="V33" s="369"/>
      <c r="W33" s="369"/>
      <c r="X33" s="369"/>
      <c r="Y33" s="369"/>
      <c r="Z33" s="369"/>
      <c r="AA33" s="369"/>
      <c r="AB33" s="377"/>
      <c r="AC33" s="378"/>
      <c r="AD33" s="378"/>
      <c r="AE33" s="378"/>
      <c r="AF33" s="378"/>
      <c r="AG33" s="378"/>
      <c r="AH33" s="378"/>
      <c r="AI33" s="378"/>
      <c r="AJ33" s="378"/>
      <c r="AK33" s="378"/>
      <c r="AL33" s="378"/>
      <c r="AM33" s="378"/>
      <c r="AN33" s="378"/>
      <c r="AO33" s="378"/>
      <c r="AP33" s="378"/>
      <c r="AQ33" s="378"/>
      <c r="AR33" s="378"/>
      <c r="AS33" s="379"/>
      <c r="AT33" s="42"/>
      <c r="AU33" s="376"/>
      <c r="AV33" s="84" t="str">
        <f>IF(AU31=TRUE,IF(AB33&lt;&gt;"","！！！製品明細【B】で「対象なし」が選択されている場合、入力されている明細は登録されません！！！",""),"")</f>
        <v/>
      </c>
    </row>
    <row r="34" spans="1:48" ht="13.5" customHeight="1" x14ac:dyDescent="0.2">
      <c r="A34" s="42"/>
      <c r="B34" s="359"/>
      <c r="C34" s="360"/>
      <c r="D34" s="360"/>
      <c r="E34" s="360"/>
      <c r="F34" s="360"/>
      <c r="G34" s="360"/>
      <c r="H34" s="360"/>
      <c r="I34" s="361"/>
      <c r="J34" s="368"/>
      <c r="K34" s="369"/>
      <c r="L34" s="369"/>
      <c r="M34" s="369"/>
      <c r="N34" s="369"/>
      <c r="O34" s="369"/>
      <c r="P34" s="369"/>
      <c r="Q34" s="369"/>
      <c r="R34" s="369"/>
      <c r="S34" s="369"/>
      <c r="T34" s="369"/>
      <c r="U34" s="369"/>
      <c r="V34" s="369"/>
      <c r="W34" s="369"/>
      <c r="X34" s="369"/>
      <c r="Y34" s="369"/>
      <c r="Z34" s="369"/>
      <c r="AA34" s="369"/>
      <c r="AB34" s="380"/>
      <c r="AC34" s="381"/>
      <c r="AD34" s="381"/>
      <c r="AE34" s="381"/>
      <c r="AF34" s="381"/>
      <c r="AG34" s="381"/>
      <c r="AH34" s="381"/>
      <c r="AI34" s="381"/>
      <c r="AJ34" s="381"/>
      <c r="AK34" s="381"/>
      <c r="AL34" s="381"/>
      <c r="AM34" s="381"/>
      <c r="AN34" s="381"/>
      <c r="AO34" s="381"/>
      <c r="AP34" s="381"/>
      <c r="AQ34" s="381"/>
      <c r="AR34" s="381"/>
      <c r="AS34" s="382"/>
      <c r="AT34" s="42"/>
      <c r="AU34" s="376"/>
    </row>
    <row r="35" spans="1:48" ht="13.5" customHeight="1" x14ac:dyDescent="0.2">
      <c r="A35" s="42"/>
      <c r="B35" s="359"/>
      <c r="C35" s="360"/>
      <c r="D35" s="360"/>
      <c r="E35" s="360"/>
      <c r="F35" s="360"/>
      <c r="G35" s="360"/>
      <c r="H35" s="360"/>
      <c r="I35" s="361"/>
      <c r="J35" s="368"/>
      <c r="K35" s="369"/>
      <c r="L35" s="369"/>
      <c r="M35" s="369"/>
      <c r="N35" s="369"/>
      <c r="O35" s="369"/>
      <c r="P35" s="369"/>
      <c r="Q35" s="369"/>
      <c r="R35" s="369"/>
      <c r="S35" s="369"/>
      <c r="T35" s="369"/>
      <c r="U35" s="369"/>
      <c r="V35" s="369"/>
      <c r="W35" s="369"/>
      <c r="X35" s="369"/>
      <c r="Y35" s="369"/>
      <c r="Z35" s="369"/>
      <c r="AA35" s="369"/>
      <c r="AB35" s="380"/>
      <c r="AC35" s="381"/>
      <c r="AD35" s="381"/>
      <c r="AE35" s="381"/>
      <c r="AF35" s="381"/>
      <c r="AG35" s="381"/>
      <c r="AH35" s="381"/>
      <c r="AI35" s="381"/>
      <c r="AJ35" s="381"/>
      <c r="AK35" s="381"/>
      <c r="AL35" s="381"/>
      <c r="AM35" s="381"/>
      <c r="AN35" s="381"/>
      <c r="AO35" s="381"/>
      <c r="AP35" s="381"/>
      <c r="AQ35" s="381"/>
      <c r="AR35" s="381"/>
      <c r="AS35" s="382"/>
      <c r="AT35" s="42"/>
      <c r="AU35" s="376"/>
    </row>
    <row r="36" spans="1:48" ht="13.5" customHeight="1" x14ac:dyDescent="0.2">
      <c r="A36" s="42"/>
      <c r="B36" s="359"/>
      <c r="C36" s="360"/>
      <c r="D36" s="360"/>
      <c r="E36" s="360"/>
      <c r="F36" s="360"/>
      <c r="G36" s="360"/>
      <c r="H36" s="360"/>
      <c r="I36" s="361"/>
      <c r="J36" s="368"/>
      <c r="K36" s="369"/>
      <c r="L36" s="369"/>
      <c r="M36" s="369"/>
      <c r="N36" s="369"/>
      <c r="O36" s="369"/>
      <c r="P36" s="369"/>
      <c r="Q36" s="369"/>
      <c r="R36" s="369"/>
      <c r="S36" s="369"/>
      <c r="T36" s="369"/>
      <c r="U36" s="369"/>
      <c r="V36" s="369"/>
      <c r="W36" s="369"/>
      <c r="X36" s="369"/>
      <c r="Y36" s="369"/>
      <c r="Z36" s="369"/>
      <c r="AA36" s="369"/>
      <c r="AB36" s="380"/>
      <c r="AC36" s="381"/>
      <c r="AD36" s="381"/>
      <c r="AE36" s="381"/>
      <c r="AF36" s="381"/>
      <c r="AG36" s="381"/>
      <c r="AH36" s="381"/>
      <c r="AI36" s="381"/>
      <c r="AJ36" s="381"/>
      <c r="AK36" s="381"/>
      <c r="AL36" s="381"/>
      <c r="AM36" s="381"/>
      <c r="AN36" s="381"/>
      <c r="AO36" s="381"/>
      <c r="AP36" s="381"/>
      <c r="AQ36" s="381"/>
      <c r="AR36" s="381"/>
      <c r="AS36" s="382"/>
      <c r="AT36" s="42"/>
      <c r="AU36" s="376"/>
    </row>
    <row r="37" spans="1:48" ht="14.25" customHeight="1" thickBot="1" x14ac:dyDescent="0.25">
      <c r="A37" s="42"/>
      <c r="B37" s="362"/>
      <c r="C37" s="363"/>
      <c r="D37" s="363"/>
      <c r="E37" s="363"/>
      <c r="F37" s="363"/>
      <c r="G37" s="363"/>
      <c r="H37" s="363"/>
      <c r="I37" s="364"/>
      <c r="J37" s="370"/>
      <c r="K37" s="371"/>
      <c r="L37" s="371"/>
      <c r="M37" s="371"/>
      <c r="N37" s="371"/>
      <c r="O37" s="371"/>
      <c r="P37" s="371"/>
      <c r="Q37" s="371"/>
      <c r="R37" s="371"/>
      <c r="S37" s="371"/>
      <c r="T37" s="371"/>
      <c r="U37" s="371"/>
      <c r="V37" s="371"/>
      <c r="W37" s="371"/>
      <c r="X37" s="371"/>
      <c r="Y37" s="371"/>
      <c r="Z37" s="371"/>
      <c r="AA37" s="371"/>
      <c r="AB37" s="383"/>
      <c r="AC37" s="384"/>
      <c r="AD37" s="384"/>
      <c r="AE37" s="384"/>
      <c r="AF37" s="384"/>
      <c r="AG37" s="384"/>
      <c r="AH37" s="384"/>
      <c r="AI37" s="384"/>
      <c r="AJ37" s="384"/>
      <c r="AK37" s="384"/>
      <c r="AL37" s="384"/>
      <c r="AM37" s="384"/>
      <c r="AN37" s="384"/>
      <c r="AO37" s="384"/>
      <c r="AP37" s="384"/>
      <c r="AQ37" s="384"/>
      <c r="AR37" s="384"/>
      <c r="AS37" s="385"/>
      <c r="AT37" s="42"/>
      <c r="AU37" s="376"/>
    </row>
    <row r="38" spans="1:48" ht="12.6" thickBot="1" x14ac:dyDescent="0.25">
      <c r="A38" s="42"/>
      <c r="B38" s="276" t="s">
        <v>38</v>
      </c>
      <c r="C38" s="277"/>
      <c r="D38" s="277"/>
      <c r="E38" s="277"/>
      <c r="F38" s="277"/>
      <c r="G38" s="277"/>
      <c r="H38" s="277"/>
      <c r="I38" s="277"/>
      <c r="J38" s="338"/>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40"/>
      <c r="AT38" s="42"/>
      <c r="AV38" s="44" t="str">
        <f>IF(J38&lt;&gt;"","OK","必須")</f>
        <v>必須</v>
      </c>
    </row>
    <row r="39" spans="1:48" ht="12.6" thickBot="1" x14ac:dyDescent="0.25">
      <c r="A39" s="42"/>
      <c r="B39" s="278"/>
      <c r="C39" s="279"/>
      <c r="D39" s="279"/>
      <c r="E39" s="279"/>
      <c r="F39" s="279"/>
      <c r="G39" s="341"/>
      <c r="H39" s="341"/>
      <c r="I39" s="341"/>
      <c r="J39" s="386"/>
      <c r="K39" s="387"/>
      <c r="L39" s="387"/>
      <c r="M39" s="387"/>
      <c r="N39" s="387"/>
      <c r="O39" s="387"/>
      <c r="P39" s="387"/>
      <c r="Q39" s="387"/>
      <c r="R39" s="387"/>
      <c r="S39" s="387"/>
      <c r="T39" s="387"/>
      <c r="U39" s="387"/>
      <c r="V39" s="387"/>
      <c r="W39" s="387"/>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40"/>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76" t="s">
        <v>36</v>
      </c>
      <c r="C42" s="277"/>
      <c r="D42" s="277"/>
      <c r="E42" s="277"/>
      <c r="F42" s="277"/>
      <c r="G42" s="277"/>
      <c r="H42" s="277"/>
      <c r="I42" s="388"/>
      <c r="J42" s="390" t="str">
        <f>製品カテゴリ</f>
        <v>ドゥコンディショナー</v>
      </c>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1"/>
      <c r="AL42" s="391"/>
      <c r="AM42" s="391"/>
      <c r="AN42" s="391"/>
      <c r="AO42" s="391"/>
      <c r="AP42" s="391"/>
      <c r="AQ42" s="391"/>
      <c r="AR42" s="391"/>
      <c r="AS42" s="392"/>
      <c r="AT42" s="42"/>
    </row>
    <row r="43" spans="1:48" ht="7.5" customHeight="1" x14ac:dyDescent="0.2">
      <c r="A43" s="42"/>
      <c r="B43" s="278"/>
      <c r="C43" s="279"/>
      <c r="D43" s="279"/>
      <c r="E43" s="279"/>
      <c r="F43" s="279"/>
      <c r="G43" s="279"/>
      <c r="H43" s="279"/>
      <c r="I43" s="389"/>
      <c r="J43" s="393"/>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394"/>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95" t="s">
        <v>35</v>
      </c>
      <c r="C45" s="395"/>
      <c r="D45" s="395"/>
      <c r="E45" s="395"/>
      <c r="F45" s="395"/>
      <c r="G45" s="395"/>
      <c r="H45" s="395"/>
      <c r="I45" s="395"/>
      <c r="J45" s="395"/>
      <c r="K45" s="395"/>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95"/>
      <c r="C46" s="395"/>
      <c r="D46" s="395"/>
      <c r="E46" s="395"/>
      <c r="F46" s="395"/>
      <c r="G46" s="395"/>
      <c r="H46" s="395"/>
      <c r="I46" s="395"/>
      <c r="J46" s="395"/>
      <c r="K46" s="395"/>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96" t="s">
        <v>126</v>
      </c>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73"/>
      <c r="AQ47" s="73"/>
      <c r="AR47" s="73"/>
      <c r="AS47" s="73"/>
      <c r="AT47" s="42"/>
    </row>
    <row r="48" spans="1:48" x14ac:dyDescent="0.2">
      <c r="A48" s="42"/>
      <c r="B48" s="396"/>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73"/>
      <c r="AQ48" s="73"/>
      <c r="AR48" s="73"/>
      <c r="AS48" s="73"/>
      <c r="AT48" s="42"/>
    </row>
    <row r="49" spans="1:48" ht="12" customHeight="1" x14ac:dyDescent="0.2">
      <c r="A49" s="42"/>
      <c r="B49" s="286" t="s">
        <v>127</v>
      </c>
      <c r="C49" s="337"/>
      <c r="D49" s="337"/>
      <c r="E49" s="337"/>
      <c r="F49" s="337"/>
      <c r="G49" s="337"/>
      <c r="H49" s="337"/>
      <c r="I49" s="337"/>
      <c r="J49" s="337"/>
      <c r="K49" s="337"/>
      <c r="L49" s="337"/>
      <c r="M49" s="407"/>
      <c r="N49" s="399">
        <f>平均納品金額</f>
        <v>0</v>
      </c>
      <c r="O49" s="400"/>
      <c r="P49" s="400"/>
      <c r="Q49" s="400"/>
      <c r="R49" s="400"/>
      <c r="S49" s="400"/>
      <c r="T49" s="400"/>
      <c r="U49" s="400"/>
      <c r="V49" s="400"/>
      <c r="W49" s="400"/>
      <c r="X49" s="403" t="s">
        <v>145</v>
      </c>
      <c r="Y49" s="403"/>
      <c r="Z49" s="403"/>
      <c r="AA49" s="404"/>
      <c r="AB49" s="286" t="s">
        <v>207</v>
      </c>
      <c r="AC49" s="337"/>
      <c r="AD49" s="337"/>
      <c r="AE49" s="337"/>
      <c r="AF49" s="337"/>
      <c r="AG49" s="407"/>
      <c r="AH49" s="421">
        <f>納入先</f>
        <v>0</v>
      </c>
      <c r="AI49" s="269"/>
      <c r="AJ49" s="269"/>
      <c r="AK49" s="269"/>
      <c r="AL49" s="269"/>
      <c r="AM49" s="269"/>
      <c r="AN49" s="269"/>
      <c r="AO49" s="269"/>
      <c r="AP49" s="269"/>
      <c r="AQ49" s="269"/>
      <c r="AR49" s="422"/>
      <c r="AS49" s="72"/>
      <c r="AT49" s="42"/>
      <c r="AV49" s="63"/>
    </row>
    <row r="50" spans="1:48" ht="0.75" customHeight="1" x14ac:dyDescent="0.2">
      <c r="A50" s="42"/>
      <c r="B50" s="359"/>
      <c r="C50" s="360"/>
      <c r="D50" s="360"/>
      <c r="E50" s="360"/>
      <c r="F50" s="360"/>
      <c r="G50" s="360"/>
      <c r="H50" s="360"/>
      <c r="I50" s="360"/>
      <c r="J50" s="360"/>
      <c r="K50" s="360"/>
      <c r="L50" s="360"/>
      <c r="M50" s="408"/>
      <c r="N50" s="401"/>
      <c r="O50" s="402"/>
      <c r="P50" s="402"/>
      <c r="Q50" s="402"/>
      <c r="R50" s="402"/>
      <c r="S50" s="402"/>
      <c r="T50" s="402"/>
      <c r="U50" s="402"/>
      <c r="V50" s="402"/>
      <c r="W50" s="402"/>
      <c r="X50" s="405"/>
      <c r="Y50" s="405"/>
      <c r="Z50" s="405"/>
      <c r="AA50" s="406"/>
      <c r="AB50" s="359"/>
      <c r="AC50" s="360"/>
      <c r="AD50" s="360"/>
      <c r="AE50" s="360"/>
      <c r="AF50" s="360"/>
      <c r="AG50" s="408"/>
      <c r="AH50" s="423"/>
      <c r="AI50" s="270"/>
      <c r="AJ50" s="270"/>
      <c r="AK50" s="270"/>
      <c r="AL50" s="270"/>
      <c r="AM50" s="270"/>
      <c r="AN50" s="270"/>
      <c r="AO50" s="270"/>
      <c r="AP50" s="270"/>
      <c r="AQ50" s="270"/>
      <c r="AR50" s="424"/>
      <c r="AS50" s="72"/>
      <c r="AT50" s="42"/>
      <c r="AV50" s="42"/>
    </row>
    <row r="51" spans="1:48" ht="3.75" customHeight="1" x14ac:dyDescent="0.2">
      <c r="A51" s="42"/>
      <c r="B51" s="359"/>
      <c r="C51" s="360"/>
      <c r="D51" s="360"/>
      <c r="E51" s="360"/>
      <c r="F51" s="360"/>
      <c r="G51" s="360"/>
      <c r="H51" s="360"/>
      <c r="I51" s="360"/>
      <c r="J51" s="360"/>
      <c r="K51" s="360"/>
      <c r="L51" s="360"/>
      <c r="M51" s="408"/>
      <c r="N51" s="401"/>
      <c r="O51" s="402"/>
      <c r="P51" s="402"/>
      <c r="Q51" s="402"/>
      <c r="R51" s="402"/>
      <c r="S51" s="402"/>
      <c r="T51" s="402"/>
      <c r="U51" s="402"/>
      <c r="V51" s="402"/>
      <c r="W51" s="402"/>
      <c r="X51" s="405"/>
      <c r="Y51" s="405"/>
      <c r="Z51" s="405"/>
      <c r="AA51" s="406"/>
      <c r="AB51" s="359"/>
      <c r="AC51" s="360"/>
      <c r="AD51" s="360"/>
      <c r="AE51" s="360"/>
      <c r="AF51" s="360"/>
      <c r="AG51" s="408"/>
      <c r="AH51" s="423"/>
      <c r="AI51" s="270"/>
      <c r="AJ51" s="270"/>
      <c r="AK51" s="270"/>
      <c r="AL51" s="270"/>
      <c r="AM51" s="270"/>
      <c r="AN51" s="270"/>
      <c r="AO51" s="270"/>
      <c r="AP51" s="270"/>
      <c r="AQ51" s="270"/>
      <c r="AR51" s="424"/>
      <c r="AS51" s="71"/>
      <c r="AT51" s="42"/>
      <c r="AV51" s="42"/>
    </row>
    <row r="52" spans="1:48" ht="6.75" customHeight="1" x14ac:dyDescent="0.2">
      <c r="A52" s="42"/>
      <c r="B52" s="359"/>
      <c r="C52" s="360"/>
      <c r="D52" s="360"/>
      <c r="E52" s="360"/>
      <c r="F52" s="360"/>
      <c r="G52" s="360"/>
      <c r="H52" s="360"/>
      <c r="I52" s="360"/>
      <c r="J52" s="360"/>
      <c r="K52" s="360"/>
      <c r="L52" s="360"/>
      <c r="M52" s="408"/>
      <c r="N52" s="401"/>
      <c r="O52" s="402"/>
      <c r="P52" s="402"/>
      <c r="Q52" s="402"/>
      <c r="R52" s="402"/>
      <c r="S52" s="402"/>
      <c r="T52" s="402"/>
      <c r="U52" s="402"/>
      <c r="V52" s="402"/>
      <c r="W52" s="402"/>
      <c r="X52" s="405"/>
      <c r="Y52" s="405"/>
      <c r="Z52" s="405"/>
      <c r="AA52" s="406"/>
      <c r="AB52" s="362"/>
      <c r="AC52" s="363"/>
      <c r="AD52" s="363"/>
      <c r="AE52" s="363"/>
      <c r="AF52" s="363"/>
      <c r="AG52" s="409"/>
      <c r="AH52" s="425"/>
      <c r="AI52" s="426"/>
      <c r="AJ52" s="426"/>
      <c r="AK52" s="426"/>
      <c r="AL52" s="426"/>
      <c r="AM52" s="426"/>
      <c r="AN52" s="426"/>
      <c r="AO52" s="426"/>
      <c r="AP52" s="426"/>
      <c r="AQ52" s="426"/>
      <c r="AR52" s="427"/>
      <c r="AS52" s="72"/>
      <c r="AT52" s="42"/>
      <c r="AV52" s="42"/>
    </row>
    <row r="53" spans="1:48" ht="12" customHeight="1" x14ac:dyDescent="0.2">
      <c r="A53" s="42"/>
      <c r="B53" s="410" t="s">
        <v>128</v>
      </c>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2"/>
      <c r="AB53" s="397" t="s">
        <v>103</v>
      </c>
      <c r="AC53" s="397"/>
      <c r="AD53" s="397"/>
      <c r="AE53" s="397"/>
      <c r="AF53" s="397"/>
      <c r="AG53" s="397"/>
      <c r="AH53" s="397"/>
      <c r="AI53" s="397"/>
      <c r="AJ53" s="397"/>
      <c r="AK53" s="397"/>
      <c r="AL53" s="397"/>
      <c r="AM53" s="397"/>
      <c r="AN53" s="397"/>
      <c r="AO53" s="397"/>
      <c r="AP53" s="397"/>
      <c r="AQ53" s="397"/>
      <c r="AR53" s="398"/>
      <c r="AS53" s="79"/>
      <c r="AT53" s="45"/>
      <c r="AV53" s="42"/>
    </row>
    <row r="54" spans="1:48" x14ac:dyDescent="0.2">
      <c r="A54" s="42"/>
      <c r="B54" s="261"/>
      <c r="C54" s="261"/>
      <c r="D54" s="261"/>
      <c r="E54" s="261"/>
      <c r="F54" s="261"/>
      <c r="G54" s="261"/>
      <c r="H54" s="261"/>
      <c r="I54" s="261"/>
      <c r="J54" s="261"/>
      <c r="K54" s="261"/>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63" t="s">
        <v>34</v>
      </c>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5"/>
    </row>
    <row r="56" spans="1:48" ht="12" customHeight="1" x14ac:dyDescent="0.2">
      <c r="A56" s="266"/>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8"/>
    </row>
    <row r="57" spans="1:48" x14ac:dyDescent="0.2">
      <c r="A57" s="269" t="str">
        <f>"【"&amp;製品カテゴリ&amp;"】"</f>
        <v>【ドゥコンディショナー】</v>
      </c>
      <c r="B57" s="269"/>
      <c r="C57" s="269"/>
      <c r="D57" s="269"/>
      <c r="E57" s="269"/>
      <c r="F57" s="269"/>
      <c r="G57" s="269"/>
      <c r="H57" s="269"/>
      <c r="I57" s="269"/>
      <c r="J57" s="269"/>
      <c r="K57" s="269"/>
      <c r="L57" s="269"/>
      <c r="M57" s="269"/>
      <c r="N57" s="269"/>
      <c r="O57" s="269"/>
      <c r="P57" s="269"/>
      <c r="Q57" s="269"/>
      <c r="R57" s="269"/>
      <c r="S57" s="269"/>
      <c r="T57" s="269"/>
      <c r="U57" s="269"/>
      <c r="V57" s="269"/>
      <c r="W57" s="269"/>
      <c r="X57" s="42"/>
      <c r="Y57" s="42"/>
      <c r="Z57" s="42"/>
      <c r="AA57" s="42"/>
      <c r="AB57" s="42"/>
      <c r="AC57" s="42"/>
      <c r="AD57" s="42"/>
      <c r="AE57" s="42"/>
      <c r="AF57" s="42"/>
      <c r="AG57" s="42"/>
      <c r="AH57" s="42"/>
      <c r="AI57" s="42"/>
      <c r="AJ57" s="42"/>
      <c r="AK57" s="42"/>
      <c r="AL57" s="42"/>
      <c r="AM57" s="42"/>
      <c r="AN57" s="42"/>
      <c r="AO57" s="42"/>
      <c r="AP57" s="273" t="s">
        <v>33</v>
      </c>
      <c r="AQ57" s="273"/>
      <c r="AR57" s="273"/>
      <c r="AS57" s="273"/>
      <c r="AT57" s="273"/>
    </row>
    <row r="58" spans="1:48" x14ac:dyDescent="0.2">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42"/>
      <c r="Y58" s="42"/>
      <c r="Z58" s="42"/>
      <c r="AA58" s="42"/>
      <c r="AB58" s="42"/>
      <c r="AC58" s="42"/>
      <c r="AD58" s="42"/>
      <c r="AE58" s="42"/>
      <c r="AF58" s="42"/>
      <c r="AG58" s="42"/>
      <c r="AH58" s="42"/>
      <c r="AI58" s="42"/>
      <c r="AJ58" s="42"/>
      <c r="AK58" s="42"/>
      <c r="AL58" s="42"/>
      <c r="AM58" s="42"/>
      <c r="AN58" s="42"/>
      <c r="AO58" s="42"/>
      <c r="AP58" s="274"/>
      <c r="AQ58" s="274"/>
      <c r="AR58" s="274"/>
      <c r="AS58" s="274"/>
      <c r="AT58" s="274"/>
    </row>
    <row r="59" spans="1:48" x14ac:dyDescent="0.2">
      <c r="A59" s="42"/>
      <c r="B59" s="261" t="s">
        <v>32</v>
      </c>
      <c r="C59" s="261"/>
      <c r="D59" s="261"/>
      <c r="E59" s="261"/>
      <c r="F59" s="261"/>
      <c r="G59" s="261"/>
      <c r="H59" s="261"/>
      <c r="I59" s="261"/>
      <c r="J59" s="261"/>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61"/>
      <c r="C60" s="261"/>
      <c r="D60" s="261"/>
      <c r="E60" s="261"/>
      <c r="F60" s="261"/>
      <c r="G60" s="261"/>
      <c r="H60" s="261"/>
      <c r="I60" s="261"/>
      <c r="J60" s="261"/>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61" t="s">
        <v>31</v>
      </c>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42"/>
    </row>
    <row r="62" spans="1:48" ht="12.6" thickBot="1" x14ac:dyDescent="0.25">
      <c r="A62" s="42"/>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1"/>
      <c r="AS62" s="261"/>
      <c r="AT62" s="42"/>
    </row>
    <row r="63" spans="1:48" ht="12" customHeight="1" x14ac:dyDescent="0.2">
      <c r="A63" s="42"/>
      <c r="B63" s="413" t="s">
        <v>206</v>
      </c>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415"/>
      <c r="AS63" s="416"/>
      <c r="AT63" s="42"/>
    </row>
    <row r="64" spans="1:48" ht="12" customHeight="1" x14ac:dyDescent="0.2">
      <c r="A64" s="42"/>
      <c r="B64" s="414"/>
      <c r="C64" s="261"/>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417"/>
      <c r="AS64" s="418"/>
      <c r="AT64" s="42"/>
      <c r="AU64" s="43" t="b">
        <v>0</v>
      </c>
      <c r="AV64" s="44" t="str">
        <f>IF(AU64,"OK","必須")</f>
        <v>必須</v>
      </c>
    </row>
    <row r="65" spans="1:47" ht="12" customHeight="1" x14ac:dyDescent="0.2">
      <c r="A65" s="42"/>
      <c r="B65" s="414"/>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417"/>
      <c r="AS65" s="418"/>
      <c r="AT65" s="42"/>
      <c r="AU65" s="43"/>
    </row>
    <row r="66" spans="1:47" ht="12" customHeight="1" x14ac:dyDescent="0.2">
      <c r="A66" s="42"/>
      <c r="B66" s="414"/>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417"/>
      <c r="AS66" s="418"/>
      <c r="AT66" s="42"/>
      <c r="AU66" s="43"/>
    </row>
    <row r="67" spans="1:47" ht="12" customHeight="1" x14ac:dyDescent="0.2">
      <c r="A67" s="42"/>
      <c r="B67" s="414"/>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417"/>
      <c r="AS67" s="418"/>
      <c r="AT67" s="42"/>
      <c r="AU67" s="43"/>
    </row>
    <row r="68" spans="1:47" ht="12" customHeight="1" thickBot="1" x14ac:dyDescent="0.25">
      <c r="A68" s="42"/>
      <c r="B68" s="393"/>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c r="AP68" s="262"/>
      <c r="AQ68" s="262"/>
      <c r="AR68" s="419"/>
      <c r="AS68" s="420"/>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zH0g6482Wrr4Zwva5qojv2NI+kyGJCArPyTaHirZAUW+8zU4VfCiTiBlsyEJflfLtd43V71+4SCGPC9j54d3ww==" saltValue="/tLrIxc603csbnUJ3ctBRA=="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29" t="s">
        <v>17</v>
      </c>
      <c r="J2" s="429"/>
      <c r="K2" t="s">
        <v>149</v>
      </c>
    </row>
    <row r="3" spans="1:21" customFormat="1" ht="13.2" x14ac:dyDescent="0.2">
      <c r="A3" t="s">
        <v>212</v>
      </c>
      <c r="I3" s="430" t="s">
        <v>150</v>
      </c>
      <c r="J3" s="430"/>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31" t="s">
        <v>57</v>
      </c>
      <c r="C8" s="431"/>
      <c r="D8" s="88">
        <f>製造事業者名</f>
        <v>0</v>
      </c>
      <c r="E8" s="431" t="s">
        <v>104</v>
      </c>
      <c r="F8" s="431"/>
      <c r="G8" s="432">
        <f>製品名称</f>
        <v>0</v>
      </c>
      <c r="H8" s="432"/>
    </row>
    <row r="9" spans="1:21" customFormat="1" ht="33" customHeight="1" thickBot="1" x14ac:dyDescent="0.25">
      <c r="B9" s="431" t="s">
        <v>154</v>
      </c>
      <c r="C9" s="431"/>
      <c r="D9" s="94"/>
      <c r="E9" s="433" t="s">
        <v>40</v>
      </c>
      <c r="F9" s="431"/>
      <c r="G9" s="432">
        <f>型番</f>
        <v>0</v>
      </c>
      <c r="H9" s="432"/>
    </row>
    <row r="10" spans="1:21" customFormat="1" ht="5.25" customHeight="1" x14ac:dyDescent="0.2"/>
    <row r="11" spans="1:21" customFormat="1" ht="19.2" x14ac:dyDescent="0.2">
      <c r="B11" s="89" t="s">
        <v>155</v>
      </c>
      <c r="C11" s="90"/>
      <c r="D11" s="90"/>
      <c r="E11" s="90"/>
      <c r="F11" s="90"/>
      <c r="G11" s="90"/>
      <c r="H11" s="91"/>
      <c r="J11" s="89" t="s">
        <v>214</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215</v>
      </c>
      <c r="K12" s="95"/>
      <c r="L12" s="90"/>
      <c r="M12" s="90"/>
      <c r="N12" s="90"/>
      <c r="O12" s="90"/>
      <c r="P12" s="90"/>
      <c r="Q12" s="90"/>
      <c r="R12" s="90"/>
      <c r="S12" s="90"/>
      <c r="T12" s="90"/>
      <c r="U12" s="91"/>
    </row>
    <row r="13" spans="1:21" customFormat="1" ht="13.2" x14ac:dyDescent="0.2">
      <c r="B13" s="96" t="s">
        <v>213</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28" t="str">
        <f>IF(L19&lt;&gt;"","","納品実績が未入力です")</f>
        <v>納品実績が未入力です</v>
      </c>
      <c r="K17" s="428"/>
      <c r="L17" s="428"/>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4" t="str">
        <f t="shared" ref="F19:F34" si="0">IF(D19&lt;&gt;"",ROUNDDOWN(SUMIF($N$19:$P$34,D19,$P$19:$P$34)/COUNTIF($N$19:$N$34,D19),0),"")</f>
        <v/>
      </c>
      <c r="G19" s="174"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5" t="str">
        <f t="shared" si="0"/>
        <v/>
      </c>
      <c r="G20" s="175"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6" t="str">
        <f t="shared" si="0"/>
        <v/>
      </c>
      <c r="G21" s="176"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6" t="str">
        <f t="shared" si="0"/>
        <v/>
      </c>
      <c r="G22" s="176"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7" t="str">
        <f t="shared" si="0"/>
        <v/>
      </c>
      <c r="G23" s="176"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7" t="str">
        <f t="shared" si="0"/>
        <v/>
      </c>
      <c r="G24" s="177"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7" t="str">
        <f t="shared" si="0"/>
        <v/>
      </c>
      <c r="G25" s="177"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7" t="str">
        <f t="shared" si="0"/>
        <v/>
      </c>
      <c r="G26" s="177"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7" t="str">
        <f t="shared" si="0"/>
        <v/>
      </c>
      <c r="G27" s="177"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7" t="str">
        <f t="shared" si="0"/>
        <v/>
      </c>
      <c r="G28" s="177"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7" t="str">
        <f t="shared" si="0"/>
        <v/>
      </c>
      <c r="G29" s="177"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7" t="str">
        <f t="shared" si="0"/>
        <v/>
      </c>
      <c r="G30" s="177"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7" t="str">
        <f t="shared" si="0"/>
        <v/>
      </c>
      <c r="G31" s="177"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7" t="str">
        <f t="shared" si="0"/>
        <v/>
      </c>
      <c r="G32" s="177"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7" t="str">
        <f t="shared" si="0"/>
        <v/>
      </c>
      <c r="G33" s="177" t="str">
        <f t="shared" si="1"/>
        <v/>
      </c>
      <c r="H33" s="119" t="str">
        <f t="shared" si="4"/>
        <v/>
      </c>
      <c r="J33" s="130"/>
      <c r="K33" s="131"/>
      <c r="L33" s="131"/>
      <c r="M33" s="132" t="s">
        <v>176</v>
      </c>
      <c r="N33" s="133" t="str">
        <f>IF(K19&amp;L19&lt;&gt;"",IF($D$33&lt;&gt;"",$D$33,""),"")</f>
        <v/>
      </c>
      <c r="O33" s="134"/>
      <c r="P33" s="173"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78" t="str">
        <f t="shared" si="0"/>
        <v/>
      </c>
      <c r="G34" s="178" t="str">
        <f t="shared" si="1"/>
        <v/>
      </c>
      <c r="H34" s="119" t="str">
        <f t="shared" si="4"/>
        <v/>
      </c>
      <c r="J34" s="142"/>
      <c r="K34" s="143"/>
      <c r="L34" s="143"/>
      <c r="M34" s="144" t="s">
        <v>176</v>
      </c>
      <c r="N34" s="141" t="str">
        <f>IF(K19&amp;L19&lt;&gt;"",IF($D$34&lt;&gt;"",$D$34,""),"")</f>
        <v/>
      </c>
      <c r="O34" s="179"/>
      <c r="P34" s="149" t="str">
        <f t="shared" si="2"/>
        <v/>
      </c>
      <c r="Q34" s="180"/>
      <c r="R34" s="120">
        <f t="shared" si="5"/>
        <v>0</v>
      </c>
      <c r="S34" s="120">
        <f>IF(S19&gt;0,R34*S19,99999999)</f>
        <v>99999999</v>
      </c>
      <c r="T34" s="127" t="str">
        <f t="shared" si="6"/>
        <v/>
      </c>
      <c r="U34" s="127" t="str">
        <f t="shared" si="3"/>
        <v/>
      </c>
    </row>
  </sheetData>
  <sheetProtection algorithmName="SHA-512" hashValue="Vh2ocWJ+XJZHLSuR0w2yJpv7Iof6LWnNcXfSiO8faih38JlfGzdpDZR9h6VvSj2aAQlzlhCbMPimz0PFGYVAvA==" saltValue="bIxampsbwanfneCdN/+/mQ=="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63" t="s">
        <v>51</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5"/>
    </row>
    <row r="2" spans="1:48" x14ac:dyDescent="0.2">
      <c r="A2" s="266"/>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8"/>
      <c r="AV2" s="80" t="str">
        <f>'②製品審査申請書（事務局用）'!AV10</f>
        <v>登録済の場合必須：製造事業者番号</v>
      </c>
    </row>
    <row r="3" spans="1:48" x14ac:dyDescent="0.2">
      <c r="A3" s="269" t="str">
        <f>"【"&amp;製品カテゴリ&amp;"】"</f>
        <v>【ドゥコンディショナー】</v>
      </c>
      <c r="B3" s="269"/>
      <c r="C3" s="269"/>
      <c r="D3" s="269"/>
      <c r="E3" s="269"/>
      <c r="F3" s="269"/>
      <c r="G3" s="269"/>
      <c r="H3" s="269"/>
      <c r="I3" s="269"/>
      <c r="J3" s="269"/>
      <c r="K3" s="269"/>
      <c r="L3" s="269"/>
      <c r="M3" s="269"/>
      <c r="N3" s="269"/>
      <c r="O3" s="269"/>
      <c r="P3" s="269"/>
      <c r="Q3" s="269"/>
      <c r="R3" s="269"/>
      <c r="S3" s="269"/>
      <c r="T3" s="269"/>
      <c r="U3" s="269"/>
      <c r="V3" s="269"/>
      <c r="W3" s="269"/>
      <c r="X3" s="271" t="str">
        <f>IF(AV2="OK","記載不要",IF(AV3=AU3,"","未入力または適切ではない項目があります"))</f>
        <v>未入力または適切ではない項目があります</v>
      </c>
      <c r="Y3" s="271"/>
      <c r="Z3" s="271"/>
      <c r="AA3" s="271"/>
      <c r="AB3" s="271"/>
      <c r="AC3" s="271"/>
      <c r="AD3" s="271"/>
      <c r="AE3" s="271"/>
      <c r="AF3" s="271"/>
      <c r="AG3" s="271"/>
      <c r="AH3" s="271"/>
      <c r="AI3" s="271"/>
      <c r="AJ3" s="271"/>
      <c r="AK3" s="271"/>
      <c r="AL3" s="271"/>
      <c r="AM3" s="271"/>
      <c r="AN3" s="271"/>
      <c r="AO3" s="271"/>
      <c r="AP3" s="273" t="s">
        <v>50</v>
      </c>
      <c r="AQ3" s="273"/>
      <c r="AR3" s="273"/>
      <c r="AS3" s="273"/>
      <c r="AT3" s="273"/>
      <c r="AU3" s="43">
        <v>5</v>
      </c>
      <c r="AV3" s="48">
        <f>COUNTIF(AV8:AV30,"OK")</f>
        <v>0</v>
      </c>
    </row>
    <row r="4" spans="1:48" x14ac:dyDescent="0.2">
      <c r="A4" s="270"/>
      <c r="B4" s="270"/>
      <c r="C4" s="270"/>
      <c r="D4" s="270"/>
      <c r="E4" s="270"/>
      <c r="F4" s="270"/>
      <c r="G4" s="270"/>
      <c r="H4" s="270"/>
      <c r="I4" s="270"/>
      <c r="J4" s="270"/>
      <c r="K4" s="270"/>
      <c r="L4" s="270"/>
      <c r="M4" s="270"/>
      <c r="N4" s="270"/>
      <c r="O4" s="270"/>
      <c r="P4" s="270"/>
      <c r="Q4" s="270"/>
      <c r="R4" s="270"/>
      <c r="S4" s="270"/>
      <c r="T4" s="270"/>
      <c r="U4" s="270"/>
      <c r="V4" s="270"/>
      <c r="W4" s="270"/>
      <c r="X4" s="272"/>
      <c r="Y4" s="272"/>
      <c r="Z4" s="272"/>
      <c r="AA4" s="272"/>
      <c r="AB4" s="272"/>
      <c r="AC4" s="272"/>
      <c r="AD4" s="272"/>
      <c r="AE4" s="272"/>
      <c r="AF4" s="272"/>
      <c r="AG4" s="272"/>
      <c r="AH4" s="272"/>
      <c r="AI4" s="272"/>
      <c r="AJ4" s="272"/>
      <c r="AK4" s="272"/>
      <c r="AL4" s="272"/>
      <c r="AM4" s="272"/>
      <c r="AN4" s="272"/>
      <c r="AO4" s="272"/>
      <c r="AP4" s="274"/>
      <c r="AQ4" s="274"/>
      <c r="AR4" s="274"/>
      <c r="AS4" s="274"/>
      <c r="AT4" s="274"/>
    </row>
    <row r="5" spans="1:48" x14ac:dyDescent="0.2">
      <c r="A5" s="68"/>
      <c r="B5" s="275" t="s">
        <v>49</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69"/>
    </row>
    <row r="6" spans="1:48" x14ac:dyDescent="0.2">
      <c r="A6" s="42"/>
      <c r="B6" s="261" t="s">
        <v>48</v>
      </c>
      <c r="C6" s="261"/>
      <c r="D6" s="261"/>
      <c r="E6" s="261"/>
      <c r="F6" s="261"/>
      <c r="G6" s="261"/>
      <c r="H6" s="261"/>
      <c r="I6" s="261"/>
      <c r="J6" s="26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62"/>
      <c r="C7" s="262"/>
      <c r="D7" s="262"/>
      <c r="E7" s="262"/>
      <c r="F7" s="262"/>
      <c r="G7" s="262"/>
      <c r="H7" s="262"/>
      <c r="I7" s="262"/>
      <c r="J7" s="261"/>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76" t="s">
        <v>57</v>
      </c>
      <c r="C8" s="277"/>
      <c r="D8" s="277"/>
      <c r="E8" s="277"/>
      <c r="F8" s="277"/>
      <c r="G8" s="277"/>
      <c r="H8" s="277"/>
      <c r="I8" s="388"/>
      <c r="J8" s="301">
        <f>製造事業者名</f>
        <v>0</v>
      </c>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3"/>
      <c r="AT8" s="42"/>
    </row>
    <row r="9" spans="1:48" ht="12.6" thickBot="1" x14ac:dyDescent="0.25">
      <c r="A9" s="42"/>
      <c r="B9" s="278"/>
      <c r="C9" s="279"/>
      <c r="D9" s="279"/>
      <c r="E9" s="279"/>
      <c r="F9" s="279"/>
      <c r="G9" s="279"/>
      <c r="H9" s="279"/>
      <c r="I9" s="389"/>
      <c r="J9" s="304"/>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6"/>
      <c r="AT9" s="42"/>
    </row>
    <row r="10" spans="1:48" x14ac:dyDescent="0.2">
      <c r="A10" s="42"/>
      <c r="B10" s="276" t="s">
        <v>56</v>
      </c>
      <c r="C10" s="277"/>
      <c r="D10" s="277"/>
      <c r="E10" s="277"/>
      <c r="F10" s="277"/>
      <c r="G10" s="277"/>
      <c r="H10" s="277"/>
      <c r="I10" s="277"/>
      <c r="J10" s="439"/>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1"/>
      <c r="AT10" s="42"/>
      <c r="AV10" s="44" t="str">
        <f>IF(J10&lt;&gt;"","OK","必須")</f>
        <v>必須</v>
      </c>
    </row>
    <row r="11" spans="1:48" ht="12.6" thickBot="1" x14ac:dyDescent="0.25">
      <c r="A11" s="42"/>
      <c r="B11" s="278"/>
      <c r="C11" s="279"/>
      <c r="D11" s="279"/>
      <c r="E11" s="279"/>
      <c r="F11" s="279"/>
      <c r="G11" s="279"/>
      <c r="H11" s="279"/>
      <c r="I11" s="279"/>
      <c r="J11" s="442"/>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4"/>
      <c r="AT11" s="42"/>
    </row>
    <row r="12" spans="1:48" x14ac:dyDescent="0.2">
      <c r="A12" s="42"/>
      <c r="B12" s="276" t="s">
        <v>55</v>
      </c>
      <c r="C12" s="277"/>
      <c r="D12" s="277"/>
      <c r="E12" s="277"/>
      <c r="F12" s="277"/>
      <c r="G12" s="277"/>
      <c r="H12" s="277"/>
      <c r="I12" s="277"/>
      <c r="J12" s="439"/>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1"/>
      <c r="AT12" s="42"/>
      <c r="AV12" s="44" t="str">
        <f>IF(J12&lt;&gt;"","OK","必須")</f>
        <v>必須</v>
      </c>
    </row>
    <row r="13" spans="1:48" ht="12.6" thickBot="1" x14ac:dyDescent="0.25">
      <c r="A13" s="42"/>
      <c r="B13" s="278"/>
      <c r="C13" s="279"/>
      <c r="D13" s="279"/>
      <c r="E13" s="279"/>
      <c r="F13" s="279"/>
      <c r="G13" s="279"/>
      <c r="H13" s="279"/>
      <c r="I13" s="279"/>
      <c r="J13" s="442"/>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3"/>
      <c r="AM13" s="443"/>
      <c r="AN13" s="443"/>
      <c r="AO13" s="443"/>
      <c r="AP13" s="443"/>
      <c r="AQ13" s="443"/>
      <c r="AR13" s="443"/>
      <c r="AS13" s="444"/>
      <c r="AT13" s="42"/>
    </row>
    <row r="14" spans="1:48" x14ac:dyDescent="0.2">
      <c r="A14" s="42"/>
      <c r="B14" s="276" t="s">
        <v>54</v>
      </c>
      <c r="C14" s="277"/>
      <c r="D14" s="277"/>
      <c r="E14" s="277"/>
      <c r="F14" s="277"/>
      <c r="G14" s="277"/>
      <c r="H14" s="277"/>
      <c r="I14" s="277"/>
      <c r="J14" s="445">
        <f>法人番号</f>
        <v>0</v>
      </c>
      <c r="K14" s="446"/>
      <c r="L14" s="446"/>
      <c r="M14" s="446"/>
      <c r="N14" s="446"/>
      <c r="O14" s="446"/>
      <c r="P14" s="446"/>
      <c r="Q14" s="446"/>
      <c r="R14" s="446"/>
      <c r="S14" s="446"/>
      <c r="T14" s="446"/>
      <c r="U14" s="447"/>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278"/>
      <c r="C15" s="279"/>
      <c r="D15" s="279"/>
      <c r="E15" s="279"/>
      <c r="F15" s="279"/>
      <c r="G15" s="279"/>
      <c r="H15" s="279"/>
      <c r="I15" s="279"/>
      <c r="J15" s="448"/>
      <c r="K15" s="449"/>
      <c r="L15" s="449"/>
      <c r="M15" s="449"/>
      <c r="N15" s="449"/>
      <c r="O15" s="449"/>
      <c r="P15" s="449"/>
      <c r="Q15" s="449"/>
      <c r="R15" s="449"/>
      <c r="S15" s="449"/>
      <c r="T15" s="449"/>
      <c r="U15" s="450"/>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61" t="s">
        <v>53</v>
      </c>
      <c r="C16" s="261"/>
      <c r="D16" s="261"/>
      <c r="E16" s="261"/>
      <c r="F16" s="261"/>
      <c r="G16" s="261"/>
      <c r="H16" s="261"/>
      <c r="I16" s="261"/>
      <c r="J16" s="261"/>
      <c r="K16" s="261"/>
      <c r="L16" s="261"/>
      <c r="M16" s="261"/>
      <c r="N16" s="261"/>
      <c r="O16" s="261"/>
      <c r="P16" s="261"/>
      <c r="Q16" s="261"/>
      <c r="R16" s="261"/>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62"/>
      <c r="C17" s="262"/>
      <c r="D17" s="262"/>
      <c r="E17" s="262"/>
      <c r="F17" s="262"/>
      <c r="G17" s="262"/>
      <c r="H17" s="262"/>
      <c r="I17" s="262"/>
      <c r="J17" s="261"/>
      <c r="K17" s="261"/>
      <c r="L17" s="261"/>
      <c r="M17" s="261"/>
      <c r="N17" s="261"/>
      <c r="O17" s="261"/>
      <c r="P17" s="261"/>
      <c r="Q17" s="261"/>
      <c r="R17" s="261"/>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86" t="s">
        <v>52</v>
      </c>
      <c r="C18" s="277"/>
      <c r="D18" s="277"/>
      <c r="E18" s="277"/>
      <c r="F18" s="277"/>
      <c r="G18" s="277"/>
      <c r="H18" s="277"/>
      <c r="I18" s="277"/>
      <c r="J18" s="434"/>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1"/>
      <c r="AT18" s="42"/>
    </row>
    <row r="19" spans="1:58" x14ac:dyDescent="0.2">
      <c r="A19" s="42"/>
      <c r="B19" s="307"/>
      <c r="C19" s="308"/>
      <c r="D19" s="308"/>
      <c r="E19" s="308"/>
      <c r="F19" s="308"/>
      <c r="G19" s="308"/>
      <c r="H19" s="308"/>
      <c r="I19" s="308"/>
      <c r="J19" s="312"/>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4"/>
      <c r="AT19" s="42"/>
      <c r="AV19" s="44" t="str">
        <f>IF(J18&lt;&gt;"","OK","必須")</f>
        <v>必須</v>
      </c>
    </row>
    <row r="20" spans="1:58" x14ac:dyDescent="0.2">
      <c r="A20" s="42"/>
      <c r="B20" s="307"/>
      <c r="C20" s="308"/>
      <c r="D20" s="308"/>
      <c r="E20" s="308"/>
      <c r="F20" s="308"/>
      <c r="G20" s="308"/>
      <c r="H20" s="308"/>
      <c r="I20" s="308"/>
      <c r="J20" s="312"/>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4"/>
      <c r="AT20" s="42"/>
    </row>
    <row r="21" spans="1:58" ht="12.6" thickBot="1" x14ac:dyDescent="0.25">
      <c r="A21" s="42"/>
      <c r="B21" s="278"/>
      <c r="C21" s="279"/>
      <c r="D21" s="279"/>
      <c r="E21" s="279"/>
      <c r="F21" s="279"/>
      <c r="G21" s="341"/>
      <c r="H21" s="341"/>
      <c r="I21" s="341"/>
      <c r="J21" s="435"/>
      <c r="K21" s="436"/>
      <c r="L21" s="436"/>
      <c r="M21" s="436"/>
      <c r="N21" s="436"/>
      <c r="O21" s="436"/>
      <c r="P21" s="436"/>
      <c r="Q21" s="436"/>
      <c r="R21" s="436"/>
      <c r="S21" s="436"/>
      <c r="T21" s="436"/>
      <c r="U21" s="436"/>
      <c r="V21" s="436"/>
      <c r="W21" s="43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7"/>
      <c r="AT21" s="42"/>
    </row>
    <row r="22" spans="1:58" x14ac:dyDescent="0.2">
      <c r="A22" s="42"/>
      <c r="B22" s="395" t="s">
        <v>32</v>
      </c>
      <c r="C22" s="395"/>
      <c r="D22" s="395"/>
      <c r="E22" s="395"/>
      <c r="F22" s="395"/>
      <c r="G22" s="395"/>
      <c r="H22" s="395"/>
      <c r="I22" s="395"/>
      <c r="J22" s="395"/>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95"/>
      <c r="C23" s="395"/>
      <c r="D23" s="395"/>
      <c r="E23" s="395"/>
      <c r="F23" s="395"/>
      <c r="G23" s="395"/>
      <c r="H23" s="395"/>
      <c r="I23" s="395"/>
      <c r="J23" s="395"/>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61" t="s">
        <v>31</v>
      </c>
      <c r="C24" s="261"/>
      <c r="D24" s="261"/>
      <c r="E24" s="261"/>
      <c r="F24" s="261"/>
      <c r="G24" s="437"/>
      <c r="H24" s="437"/>
      <c r="I24" s="437"/>
      <c r="J24" s="437"/>
      <c r="K24" s="437"/>
      <c r="L24" s="437"/>
      <c r="M24" s="437"/>
      <c r="N24" s="437"/>
      <c r="O24" s="437"/>
      <c r="P24" s="437"/>
      <c r="Q24" s="437"/>
      <c r="R24" s="437"/>
      <c r="S24" s="437"/>
      <c r="T24" s="437"/>
      <c r="U24" s="437"/>
      <c r="V24" s="437"/>
      <c r="W24" s="437"/>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42"/>
    </row>
    <row r="25" spans="1:58" ht="12.6" thickBot="1" x14ac:dyDescent="0.25">
      <c r="A25" s="42"/>
      <c r="B25" s="262"/>
      <c r="C25" s="262"/>
      <c r="D25" s="262"/>
      <c r="E25" s="262"/>
      <c r="F25" s="262"/>
      <c r="G25" s="438"/>
      <c r="H25" s="438"/>
      <c r="I25" s="438"/>
      <c r="J25" s="438"/>
      <c r="K25" s="438"/>
      <c r="L25" s="438"/>
      <c r="M25" s="438"/>
      <c r="N25" s="438"/>
      <c r="O25" s="438"/>
      <c r="P25" s="438"/>
      <c r="Q25" s="438"/>
      <c r="R25" s="438"/>
      <c r="S25" s="438"/>
      <c r="T25" s="438"/>
      <c r="U25" s="438"/>
      <c r="V25" s="438"/>
      <c r="W25" s="438"/>
      <c r="X25" s="262"/>
      <c r="Y25" s="262"/>
      <c r="Z25" s="262"/>
      <c r="AA25" s="262"/>
      <c r="AB25" s="262"/>
      <c r="AC25" s="262"/>
      <c r="AD25" s="262"/>
      <c r="AE25" s="262"/>
      <c r="AF25" s="262"/>
      <c r="AG25" s="262"/>
      <c r="AH25" s="262"/>
      <c r="AI25" s="262"/>
      <c r="AJ25" s="262"/>
      <c r="AK25" s="262"/>
      <c r="AL25" s="262"/>
      <c r="AM25" s="262"/>
      <c r="AN25" s="262"/>
      <c r="AO25" s="262"/>
      <c r="AP25" s="262"/>
      <c r="AQ25" s="262"/>
      <c r="AR25" s="261"/>
      <c r="AS25" s="261"/>
      <c r="AT25" s="42"/>
    </row>
    <row r="26" spans="1:58" ht="12" customHeight="1" x14ac:dyDescent="0.2">
      <c r="A26" s="42"/>
      <c r="B26" s="413" t="s">
        <v>188</v>
      </c>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415"/>
      <c r="AS26" s="416"/>
      <c r="AT26" s="42"/>
      <c r="AV26" s="44"/>
    </row>
    <row r="27" spans="1:58" ht="12" customHeight="1" x14ac:dyDescent="0.2">
      <c r="A27" s="42"/>
      <c r="B27" s="414"/>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417"/>
      <c r="AS27" s="418"/>
      <c r="AT27" s="42"/>
      <c r="AU27" s="43" t="b">
        <v>0</v>
      </c>
      <c r="AV27" s="44" t="str">
        <f>IF(AU27,"OK","必須")</f>
        <v>必須</v>
      </c>
    </row>
    <row r="28" spans="1:58" ht="12" customHeight="1" x14ac:dyDescent="0.2">
      <c r="A28" s="42"/>
      <c r="B28" s="414"/>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417"/>
      <c r="AS28" s="418"/>
      <c r="AT28" s="42"/>
      <c r="AV28" s="44"/>
    </row>
    <row r="29" spans="1:58" ht="12" customHeight="1" x14ac:dyDescent="0.2">
      <c r="A29" s="42"/>
      <c r="B29" s="414"/>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417"/>
      <c r="AS29" s="418"/>
      <c r="AT29" s="42"/>
      <c r="AV29" s="44"/>
    </row>
    <row r="30" spans="1:58" ht="12" customHeight="1" thickBot="1" x14ac:dyDescent="0.25">
      <c r="A30" s="42"/>
      <c r="B30" s="393"/>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419"/>
      <c r="AS30" s="420"/>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w7qrTXgTT88zG90sE2I67Hj6gTYm7vhtvAc+sZLEXTwXVIMJpmPFe9yV+o76jFW1nLX2L1Nu+OH4N5MZl5HZBA==" saltValue="GUmu/WW0oPZ4JfVocfbo7w=="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59" t="s">
        <v>69</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1"/>
    </row>
    <row r="2" spans="1:49" ht="12" customHeight="1" x14ac:dyDescent="0.2">
      <c r="A2" s="462"/>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4"/>
    </row>
    <row r="3" spans="1:49" x14ac:dyDescent="0.2">
      <c r="A3" s="391" t="str">
        <f>"【"&amp;製品カテゴリ&amp;"】"</f>
        <v>【ドゥコンディショナー】</v>
      </c>
      <c r="B3" s="391"/>
      <c r="C3" s="391"/>
      <c r="D3" s="391"/>
      <c r="E3" s="391"/>
      <c r="F3" s="391"/>
      <c r="G3" s="391"/>
      <c r="H3" s="391"/>
      <c r="I3" s="391"/>
      <c r="J3" s="391"/>
      <c r="K3" s="391"/>
      <c r="L3" s="391"/>
      <c r="M3" s="391"/>
      <c r="N3" s="391"/>
      <c r="O3" s="391"/>
      <c r="P3" s="391"/>
      <c r="Q3" s="391"/>
      <c r="R3" s="391"/>
      <c r="S3" s="391"/>
      <c r="T3" s="391"/>
      <c r="U3" s="391"/>
      <c r="V3" s="391"/>
      <c r="W3" s="391"/>
      <c r="X3" s="391"/>
      <c r="Y3" s="42"/>
      <c r="Z3" s="42"/>
      <c r="AA3" s="42"/>
      <c r="AB3" s="42"/>
      <c r="AC3" s="42"/>
      <c r="AD3" s="42"/>
      <c r="AE3" s="42"/>
      <c r="AF3" s="42"/>
      <c r="AG3" s="42"/>
      <c r="AH3" s="42"/>
      <c r="AI3" s="42"/>
      <c r="AJ3" s="42"/>
      <c r="AK3" s="42"/>
      <c r="AL3" s="42"/>
      <c r="AM3" s="42"/>
      <c r="AN3" s="42"/>
      <c r="AO3" s="42"/>
      <c r="AP3" s="42"/>
      <c r="AQ3" s="42"/>
      <c r="AR3" s="42"/>
      <c r="AS3" s="273" t="s">
        <v>50</v>
      </c>
      <c r="AT3" s="273"/>
      <c r="AU3" s="273"/>
      <c r="AV3" s="273"/>
      <c r="AW3" s="273"/>
    </row>
    <row r="4" spans="1:49" x14ac:dyDescent="0.2">
      <c r="A4" s="261"/>
      <c r="B4" s="261"/>
      <c r="C4" s="261"/>
      <c r="D4" s="261"/>
      <c r="E4" s="261"/>
      <c r="F4" s="261"/>
      <c r="G4" s="261"/>
      <c r="H4" s="261"/>
      <c r="I4" s="261"/>
      <c r="J4" s="261"/>
      <c r="K4" s="261"/>
      <c r="L4" s="261"/>
      <c r="M4" s="261"/>
      <c r="N4" s="261"/>
      <c r="O4" s="261"/>
      <c r="P4" s="261"/>
      <c r="Q4" s="261"/>
      <c r="R4" s="261"/>
      <c r="S4" s="261"/>
      <c r="T4" s="261"/>
      <c r="U4" s="261"/>
      <c r="V4" s="261"/>
      <c r="W4" s="261"/>
      <c r="X4" s="261"/>
      <c r="Y4" s="42"/>
      <c r="Z4" s="42"/>
      <c r="AA4" s="42"/>
      <c r="AB4" s="42"/>
      <c r="AC4" s="42"/>
      <c r="AD4" s="42"/>
      <c r="AE4" s="42"/>
      <c r="AF4" s="42"/>
      <c r="AG4" s="42"/>
      <c r="AH4" s="42"/>
      <c r="AI4" s="42"/>
      <c r="AJ4" s="42"/>
      <c r="AK4" s="42"/>
      <c r="AL4" s="42"/>
      <c r="AM4" s="42"/>
      <c r="AN4" s="42"/>
      <c r="AO4" s="42"/>
      <c r="AP4" s="42"/>
      <c r="AQ4" s="42"/>
      <c r="AR4" s="42"/>
      <c r="AS4" s="274"/>
      <c r="AT4" s="274"/>
      <c r="AU4" s="274"/>
      <c r="AV4" s="274"/>
      <c r="AW4" s="274"/>
    </row>
    <row r="5" spans="1:49" x14ac:dyDescent="0.2">
      <c r="A5" s="42"/>
      <c r="B5" s="261" t="s">
        <v>81</v>
      </c>
      <c r="C5" s="261"/>
      <c r="D5" s="261"/>
      <c r="E5" s="261"/>
      <c r="F5" s="261"/>
      <c r="G5" s="261"/>
      <c r="H5" s="261"/>
      <c r="I5" s="261"/>
      <c r="J5" s="261"/>
      <c r="K5" s="261"/>
      <c r="L5" s="261"/>
      <c r="M5" s="261"/>
      <c r="N5" s="261"/>
      <c r="O5" s="261"/>
      <c r="P5" s="261"/>
      <c r="Q5" s="261"/>
      <c r="R5" s="261"/>
      <c r="S5" s="261"/>
      <c r="T5" s="261"/>
      <c r="U5" s="261"/>
      <c r="V5" s="261"/>
      <c r="W5" s="261"/>
      <c r="X5" s="261"/>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61"/>
      <c r="C6" s="261"/>
      <c r="D6" s="261"/>
      <c r="E6" s="261"/>
      <c r="F6" s="261"/>
      <c r="G6" s="261"/>
      <c r="H6" s="261"/>
      <c r="I6" s="261"/>
      <c r="J6" s="261"/>
      <c r="K6" s="261"/>
      <c r="L6" s="261"/>
      <c r="M6" s="261"/>
      <c r="N6" s="261"/>
      <c r="O6" s="261"/>
      <c r="P6" s="261"/>
      <c r="Q6" s="261"/>
      <c r="R6" s="261"/>
      <c r="S6" s="261"/>
      <c r="T6" s="261"/>
      <c r="U6" s="261"/>
      <c r="V6" s="261"/>
      <c r="W6" s="261"/>
      <c r="X6" s="261"/>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65" t="s">
        <v>130</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2"/>
    </row>
    <row r="8" spans="1:49" x14ac:dyDescent="0.2">
      <c r="A8" s="42"/>
      <c r="B8" s="466"/>
      <c r="C8" s="466"/>
      <c r="D8" s="466"/>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2"/>
    </row>
    <row r="9" spans="1:49" x14ac:dyDescent="0.2">
      <c r="A9" s="42"/>
      <c r="B9" s="467" t="s">
        <v>64</v>
      </c>
      <c r="C9" s="467"/>
      <c r="D9" s="276" t="s">
        <v>63</v>
      </c>
      <c r="E9" s="277"/>
      <c r="F9" s="388"/>
      <c r="G9" s="467" t="s">
        <v>62</v>
      </c>
      <c r="H9" s="467"/>
      <c r="I9" s="467"/>
      <c r="J9" s="467"/>
      <c r="K9" s="467"/>
      <c r="L9" s="467"/>
      <c r="M9" s="467"/>
      <c r="N9" s="467"/>
      <c r="O9" s="467"/>
      <c r="P9" s="467"/>
      <c r="Q9" s="467"/>
      <c r="R9" s="467"/>
      <c r="S9" s="467"/>
      <c r="T9" s="467"/>
      <c r="U9" s="467"/>
      <c r="V9" s="467"/>
      <c r="W9" s="467"/>
      <c r="X9" s="467"/>
      <c r="Y9" s="467" t="s">
        <v>80</v>
      </c>
      <c r="Z9" s="467"/>
      <c r="AA9" s="467"/>
      <c r="AB9" s="467"/>
      <c r="AC9" s="467"/>
      <c r="AD9" s="467"/>
      <c r="AE9" s="467"/>
      <c r="AF9" s="467"/>
      <c r="AG9" s="467"/>
      <c r="AH9" s="467"/>
      <c r="AI9" s="467"/>
      <c r="AJ9" s="467"/>
      <c r="AK9" s="467"/>
      <c r="AL9" s="467"/>
      <c r="AM9" s="467"/>
      <c r="AN9" s="467"/>
      <c r="AO9" s="467"/>
      <c r="AP9" s="467"/>
      <c r="AQ9" s="467"/>
      <c r="AR9" s="467"/>
      <c r="AS9" s="467"/>
      <c r="AT9" s="467"/>
      <c r="AU9" s="467"/>
      <c r="AV9" s="467"/>
      <c r="AW9" s="42"/>
    </row>
    <row r="10" spans="1:49" x14ac:dyDescent="0.2">
      <c r="A10" s="42"/>
      <c r="B10" s="467"/>
      <c r="C10" s="467"/>
      <c r="D10" s="278"/>
      <c r="E10" s="279"/>
      <c r="F10" s="389"/>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7"/>
      <c r="AO10" s="467"/>
      <c r="AP10" s="467"/>
      <c r="AQ10" s="467"/>
      <c r="AR10" s="467"/>
      <c r="AS10" s="467"/>
      <c r="AT10" s="467"/>
      <c r="AU10" s="467"/>
      <c r="AV10" s="467"/>
      <c r="AW10" s="42"/>
    </row>
    <row r="11" spans="1:49" x14ac:dyDescent="0.2">
      <c r="A11" s="42"/>
      <c r="B11" s="468" t="s">
        <v>131</v>
      </c>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70"/>
      <c r="AW11" s="42"/>
    </row>
    <row r="12" spans="1:49" x14ac:dyDescent="0.2">
      <c r="A12" s="42"/>
      <c r="B12" s="471"/>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3"/>
      <c r="AW12" s="42"/>
    </row>
    <row r="13" spans="1:49" ht="12" customHeight="1" x14ac:dyDescent="0.2">
      <c r="A13" s="42"/>
      <c r="B13" s="474">
        <v>1</v>
      </c>
      <c r="C13" s="475"/>
      <c r="D13" s="75"/>
      <c r="E13" s="75"/>
      <c r="F13" s="75"/>
      <c r="G13" s="453" t="s">
        <v>178</v>
      </c>
      <c r="H13" s="454"/>
      <c r="I13" s="454"/>
      <c r="J13" s="454"/>
      <c r="K13" s="454"/>
      <c r="L13" s="454"/>
      <c r="M13" s="454"/>
      <c r="N13" s="454"/>
      <c r="O13" s="454"/>
      <c r="P13" s="454"/>
      <c r="Q13" s="454"/>
      <c r="R13" s="454"/>
      <c r="S13" s="454"/>
      <c r="T13" s="454"/>
      <c r="U13" s="454"/>
      <c r="V13" s="454"/>
      <c r="W13" s="454"/>
      <c r="X13" s="455"/>
      <c r="Y13" s="453" t="s">
        <v>177</v>
      </c>
      <c r="Z13" s="454"/>
      <c r="AA13" s="454"/>
      <c r="AB13" s="454"/>
      <c r="AC13" s="454"/>
      <c r="AD13" s="454"/>
      <c r="AE13" s="454"/>
      <c r="AF13" s="454"/>
      <c r="AG13" s="454"/>
      <c r="AH13" s="454"/>
      <c r="AI13" s="454"/>
      <c r="AJ13" s="454"/>
      <c r="AK13" s="454"/>
      <c r="AL13" s="454"/>
      <c r="AM13" s="454"/>
      <c r="AN13" s="454"/>
      <c r="AO13" s="454"/>
      <c r="AP13" s="454"/>
      <c r="AQ13" s="454"/>
      <c r="AR13" s="454"/>
      <c r="AS13" s="454"/>
      <c r="AT13" s="454"/>
      <c r="AU13" s="454"/>
      <c r="AV13" s="455"/>
      <c r="AW13" s="42"/>
    </row>
    <row r="14" spans="1:49" x14ac:dyDescent="0.2">
      <c r="A14" s="42"/>
      <c r="B14" s="474"/>
      <c r="C14" s="475"/>
      <c r="D14" s="75"/>
      <c r="E14" s="75"/>
      <c r="F14" s="75"/>
      <c r="G14" s="453"/>
      <c r="H14" s="454"/>
      <c r="I14" s="454"/>
      <c r="J14" s="454"/>
      <c r="K14" s="454"/>
      <c r="L14" s="454"/>
      <c r="M14" s="454"/>
      <c r="N14" s="454"/>
      <c r="O14" s="454"/>
      <c r="P14" s="454"/>
      <c r="Q14" s="454"/>
      <c r="R14" s="454"/>
      <c r="S14" s="454"/>
      <c r="T14" s="454"/>
      <c r="U14" s="454"/>
      <c r="V14" s="454"/>
      <c r="W14" s="454"/>
      <c r="X14" s="455"/>
      <c r="Y14" s="453"/>
      <c r="Z14" s="454"/>
      <c r="AA14" s="454"/>
      <c r="AB14" s="454"/>
      <c r="AC14" s="454"/>
      <c r="AD14" s="454"/>
      <c r="AE14" s="454"/>
      <c r="AF14" s="454"/>
      <c r="AG14" s="454"/>
      <c r="AH14" s="454"/>
      <c r="AI14" s="454"/>
      <c r="AJ14" s="454"/>
      <c r="AK14" s="454"/>
      <c r="AL14" s="454"/>
      <c r="AM14" s="454"/>
      <c r="AN14" s="454"/>
      <c r="AO14" s="454"/>
      <c r="AP14" s="454"/>
      <c r="AQ14" s="454"/>
      <c r="AR14" s="454"/>
      <c r="AS14" s="454"/>
      <c r="AT14" s="454"/>
      <c r="AU14" s="454"/>
      <c r="AV14" s="455"/>
      <c r="AW14" s="42"/>
    </row>
    <row r="15" spans="1:49" x14ac:dyDescent="0.2">
      <c r="A15" s="42"/>
      <c r="B15" s="474"/>
      <c r="C15" s="475"/>
      <c r="D15" s="75"/>
      <c r="E15" s="75"/>
      <c r="F15" s="75"/>
      <c r="G15" s="453"/>
      <c r="H15" s="454"/>
      <c r="I15" s="454"/>
      <c r="J15" s="454"/>
      <c r="K15" s="454"/>
      <c r="L15" s="454"/>
      <c r="M15" s="454"/>
      <c r="N15" s="454"/>
      <c r="O15" s="454"/>
      <c r="P15" s="454"/>
      <c r="Q15" s="454"/>
      <c r="R15" s="454"/>
      <c r="S15" s="454"/>
      <c r="T15" s="454"/>
      <c r="U15" s="454"/>
      <c r="V15" s="454"/>
      <c r="W15" s="454"/>
      <c r="X15" s="455"/>
      <c r="Y15" s="453"/>
      <c r="Z15" s="454"/>
      <c r="AA15" s="454"/>
      <c r="AB15" s="454"/>
      <c r="AC15" s="454"/>
      <c r="AD15" s="454"/>
      <c r="AE15" s="454"/>
      <c r="AF15" s="454"/>
      <c r="AG15" s="454"/>
      <c r="AH15" s="454"/>
      <c r="AI15" s="454"/>
      <c r="AJ15" s="454"/>
      <c r="AK15" s="454"/>
      <c r="AL15" s="454"/>
      <c r="AM15" s="454"/>
      <c r="AN15" s="454"/>
      <c r="AO15" s="454"/>
      <c r="AP15" s="454"/>
      <c r="AQ15" s="454"/>
      <c r="AR15" s="454"/>
      <c r="AS15" s="454"/>
      <c r="AT15" s="454"/>
      <c r="AU15" s="454"/>
      <c r="AV15" s="455"/>
      <c r="AW15" s="42"/>
    </row>
    <row r="16" spans="1:49" x14ac:dyDescent="0.2">
      <c r="A16" s="42"/>
      <c r="B16" s="474"/>
      <c r="C16" s="475"/>
      <c r="D16" s="75"/>
      <c r="E16" s="75"/>
      <c r="F16" s="75"/>
      <c r="G16" s="453"/>
      <c r="H16" s="454"/>
      <c r="I16" s="454"/>
      <c r="J16" s="454"/>
      <c r="K16" s="454"/>
      <c r="L16" s="454"/>
      <c r="M16" s="454"/>
      <c r="N16" s="454"/>
      <c r="O16" s="454"/>
      <c r="P16" s="454"/>
      <c r="Q16" s="454"/>
      <c r="R16" s="454"/>
      <c r="S16" s="454"/>
      <c r="T16" s="454"/>
      <c r="U16" s="454"/>
      <c r="V16" s="454"/>
      <c r="W16" s="454"/>
      <c r="X16" s="455"/>
      <c r="Y16" s="453"/>
      <c r="Z16" s="454"/>
      <c r="AA16" s="454"/>
      <c r="AB16" s="454"/>
      <c r="AC16" s="454"/>
      <c r="AD16" s="454"/>
      <c r="AE16" s="454"/>
      <c r="AF16" s="454"/>
      <c r="AG16" s="454"/>
      <c r="AH16" s="454"/>
      <c r="AI16" s="454"/>
      <c r="AJ16" s="454"/>
      <c r="AK16" s="454"/>
      <c r="AL16" s="454"/>
      <c r="AM16" s="454"/>
      <c r="AN16" s="454"/>
      <c r="AO16" s="454"/>
      <c r="AP16" s="454"/>
      <c r="AQ16" s="454"/>
      <c r="AR16" s="454"/>
      <c r="AS16" s="454"/>
      <c r="AT16" s="454"/>
      <c r="AU16" s="454"/>
      <c r="AV16" s="455"/>
      <c r="AW16" s="42"/>
    </row>
    <row r="17" spans="1:49" x14ac:dyDescent="0.2">
      <c r="A17" s="42"/>
      <c r="B17" s="474"/>
      <c r="C17" s="475"/>
      <c r="D17" s="75"/>
      <c r="E17" s="75"/>
      <c r="F17" s="75"/>
      <c r="G17" s="453"/>
      <c r="H17" s="454"/>
      <c r="I17" s="454"/>
      <c r="J17" s="454"/>
      <c r="K17" s="454"/>
      <c r="L17" s="454"/>
      <c r="M17" s="454"/>
      <c r="N17" s="454"/>
      <c r="O17" s="454"/>
      <c r="P17" s="454"/>
      <c r="Q17" s="454"/>
      <c r="R17" s="454"/>
      <c r="S17" s="454"/>
      <c r="T17" s="454"/>
      <c r="U17" s="454"/>
      <c r="V17" s="454"/>
      <c r="W17" s="454"/>
      <c r="X17" s="455"/>
      <c r="Y17" s="453"/>
      <c r="Z17" s="454"/>
      <c r="AA17" s="454"/>
      <c r="AB17" s="454"/>
      <c r="AC17" s="454"/>
      <c r="AD17" s="454"/>
      <c r="AE17" s="454"/>
      <c r="AF17" s="454"/>
      <c r="AG17" s="454"/>
      <c r="AH17" s="454"/>
      <c r="AI17" s="454"/>
      <c r="AJ17" s="454"/>
      <c r="AK17" s="454"/>
      <c r="AL17" s="454"/>
      <c r="AM17" s="454"/>
      <c r="AN17" s="454"/>
      <c r="AO17" s="454"/>
      <c r="AP17" s="454"/>
      <c r="AQ17" s="454"/>
      <c r="AR17" s="454"/>
      <c r="AS17" s="454"/>
      <c r="AT17" s="454"/>
      <c r="AU17" s="454"/>
      <c r="AV17" s="455"/>
      <c r="AW17" s="42"/>
    </row>
    <row r="18" spans="1:49" x14ac:dyDescent="0.2">
      <c r="A18" s="42"/>
      <c r="B18" s="474"/>
      <c r="C18" s="475"/>
      <c r="D18" s="75"/>
      <c r="E18" s="75"/>
      <c r="F18" s="75"/>
      <c r="G18" s="453"/>
      <c r="H18" s="454"/>
      <c r="I18" s="454"/>
      <c r="J18" s="454"/>
      <c r="K18" s="454"/>
      <c r="L18" s="454"/>
      <c r="M18" s="454"/>
      <c r="N18" s="454"/>
      <c r="O18" s="454"/>
      <c r="P18" s="454"/>
      <c r="Q18" s="454"/>
      <c r="R18" s="454"/>
      <c r="S18" s="454"/>
      <c r="T18" s="454"/>
      <c r="U18" s="454"/>
      <c r="V18" s="454"/>
      <c r="W18" s="454"/>
      <c r="X18" s="455"/>
      <c r="Y18" s="453"/>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5"/>
      <c r="AW18" s="42"/>
    </row>
    <row r="19" spans="1:49" x14ac:dyDescent="0.2">
      <c r="A19" s="42"/>
      <c r="B19" s="476"/>
      <c r="C19" s="477"/>
      <c r="D19" s="76"/>
      <c r="E19" s="76"/>
      <c r="F19" s="76"/>
      <c r="G19" s="456"/>
      <c r="H19" s="457"/>
      <c r="I19" s="457"/>
      <c r="J19" s="457"/>
      <c r="K19" s="457"/>
      <c r="L19" s="457"/>
      <c r="M19" s="457"/>
      <c r="N19" s="457"/>
      <c r="O19" s="457"/>
      <c r="P19" s="457"/>
      <c r="Q19" s="457"/>
      <c r="R19" s="457"/>
      <c r="S19" s="457"/>
      <c r="T19" s="457"/>
      <c r="U19" s="457"/>
      <c r="V19" s="457"/>
      <c r="W19" s="457"/>
      <c r="X19" s="458"/>
      <c r="Y19" s="456"/>
      <c r="Z19" s="457"/>
      <c r="AA19" s="457"/>
      <c r="AB19" s="457"/>
      <c r="AC19" s="457"/>
      <c r="AD19" s="457"/>
      <c r="AE19" s="457"/>
      <c r="AF19" s="457"/>
      <c r="AG19" s="457"/>
      <c r="AH19" s="457"/>
      <c r="AI19" s="457"/>
      <c r="AJ19" s="457"/>
      <c r="AK19" s="457"/>
      <c r="AL19" s="457"/>
      <c r="AM19" s="457"/>
      <c r="AN19" s="457"/>
      <c r="AO19" s="457"/>
      <c r="AP19" s="457"/>
      <c r="AQ19" s="457"/>
      <c r="AR19" s="457"/>
      <c r="AS19" s="457"/>
      <c r="AT19" s="457"/>
      <c r="AU19" s="457"/>
      <c r="AV19" s="458"/>
      <c r="AW19" s="42"/>
    </row>
    <row r="20" spans="1:49" x14ac:dyDescent="0.2">
      <c r="A20" s="42"/>
      <c r="B20" s="468" t="s">
        <v>132</v>
      </c>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69"/>
      <c r="AS20" s="469"/>
      <c r="AT20" s="469"/>
      <c r="AU20" s="469"/>
      <c r="AV20" s="470"/>
      <c r="AW20" s="42"/>
    </row>
    <row r="21" spans="1:49" x14ac:dyDescent="0.2">
      <c r="A21" s="42"/>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c r="AU21" s="472"/>
      <c r="AV21" s="473"/>
      <c r="AW21" s="42"/>
    </row>
    <row r="22" spans="1:49" x14ac:dyDescent="0.2">
      <c r="A22" s="42"/>
      <c r="B22" s="478">
        <v>2</v>
      </c>
      <c r="C22" s="479"/>
      <c r="D22" s="74"/>
      <c r="E22" s="74"/>
      <c r="F22" s="74"/>
      <c r="G22" s="413" t="s">
        <v>71</v>
      </c>
      <c r="H22" s="451"/>
      <c r="I22" s="451"/>
      <c r="J22" s="451"/>
      <c r="K22" s="451"/>
      <c r="L22" s="451"/>
      <c r="M22" s="451"/>
      <c r="N22" s="451"/>
      <c r="O22" s="451"/>
      <c r="P22" s="451"/>
      <c r="Q22" s="451"/>
      <c r="R22" s="451"/>
      <c r="S22" s="451"/>
      <c r="T22" s="451"/>
      <c r="U22" s="451"/>
      <c r="V22" s="451"/>
      <c r="W22" s="451"/>
      <c r="X22" s="452"/>
      <c r="Y22" s="413" t="s">
        <v>70</v>
      </c>
      <c r="Z22" s="451"/>
      <c r="AA22" s="451"/>
      <c r="AB22" s="451"/>
      <c r="AC22" s="451"/>
      <c r="AD22" s="451"/>
      <c r="AE22" s="451"/>
      <c r="AF22" s="451"/>
      <c r="AG22" s="451"/>
      <c r="AH22" s="451"/>
      <c r="AI22" s="451"/>
      <c r="AJ22" s="451"/>
      <c r="AK22" s="451"/>
      <c r="AL22" s="451"/>
      <c r="AM22" s="451"/>
      <c r="AN22" s="451"/>
      <c r="AO22" s="451"/>
      <c r="AP22" s="451"/>
      <c r="AQ22" s="451"/>
      <c r="AR22" s="451"/>
      <c r="AS22" s="451"/>
      <c r="AT22" s="451"/>
      <c r="AU22" s="451"/>
      <c r="AV22" s="452"/>
      <c r="AW22" s="42"/>
    </row>
    <row r="23" spans="1:49" x14ac:dyDescent="0.2">
      <c r="A23" s="42"/>
      <c r="B23" s="474"/>
      <c r="C23" s="475"/>
      <c r="D23" s="75"/>
      <c r="E23" s="75"/>
      <c r="F23" s="75"/>
      <c r="G23" s="453"/>
      <c r="H23" s="454"/>
      <c r="I23" s="454"/>
      <c r="J23" s="454"/>
      <c r="K23" s="454"/>
      <c r="L23" s="454"/>
      <c r="M23" s="454"/>
      <c r="N23" s="454"/>
      <c r="O23" s="454"/>
      <c r="P23" s="454"/>
      <c r="Q23" s="454"/>
      <c r="R23" s="454"/>
      <c r="S23" s="454"/>
      <c r="T23" s="454"/>
      <c r="U23" s="454"/>
      <c r="V23" s="454"/>
      <c r="W23" s="454"/>
      <c r="X23" s="455"/>
      <c r="Y23" s="453"/>
      <c r="Z23" s="454"/>
      <c r="AA23" s="454"/>
      <c r="AB23" s="454"/>
      <c r="AC23" s="454"/>
      <c r="AD23" s="454"/>
      <c r="AE23" s="454"/>
      <c r="AF23" s="454"/>
      <c r="AG23" s="454"/>
      <c r="AH23" s="454"/>
      <c r="AI23" s="454"/>
      <c r="AJ23" s="454"/>
      <c r="AK23" s="454"/>
      <c r="AL23" s="454"/>
      <c r="AM23" s="454"/>
      <c r="AN23" s="454"/>
      <c r="AO23" s="454"/>
      <c r="AP23" s="454"/>
      <c r="AQ23" s="454"/>
      <c r="AR23" s="454"/>
      <c r="AS23" s="454"/>
      <c r="AT23" s="454"/>
      <c r="AU23" s="454"/>
      <c r="AV23" s="455"/>
      <c r="AW23" s="42"/>
    </row>
    <row r="24" spans="1:49" x14ac:dyDescent="0.2">
      <c r="A24" s="42"/>
      <c r="B24" s="474"/>
      <c r="C24" s="475"/>
      <c r="D24" s="75"/>
      <c r="E24" s="75"/>
      <c r="F24" s="75"/>
      <c r="G24" s="453"/>
      <c r="H24" s="454"/>
      <c r="I24" s="454"/>
      <c r="J24" s="454"/>
      <c r="K24" s="454"/>
      <c r="L24" s="454"/>
      <c r="M24" s="454"/>
      <c r="N24" s="454"/>
      <c r="O24" s="454"/>
      <c r="P24" s="454"/>
      <c r="Q24" s="454"/>
      <c r="R24" s="454"/>
      <c r="S24" s="454"/>
      <c r="T24" s="454"/>
      <c r="U24" s="454"/>
      <c r="V24" s="454"/>
      <c r="W24" s="454"/>
      <c r="X24" s="455"/>
      <c r="Y24" s="453"/>
      <c r="Z24" s="454"/>
      <c r="AA24" s="454"/>
      <c r="AB24" s="454"/>
      <c r="AC24" s="454"/>
      <c r="AD24" s="454"/>
      <c r="AE24" s="454"/>
      <c r="AF24" s="454"/>
      <c r="AG24" s="454"/>
      <c r="AH24" s="454"/>
      <c r="AI24" s="454"/>
      <c r="AJ24" s="454"/>
      <c r="AK24" s="454"/>
      <c r="AL24" s="454"/>
      <c r="AM24" s="454"/>
      <c r="AN24" s="454"/>
      <c r="AO24" s="454"/>
      <c r="AP24" s="454"/>
      <c r="AQ24" s="454"/>
      <c r="AR24" s="454"/>
      <c r="AS24" s="454"/>
      <c r="AT24" s="454"/>
      <c r="AU24" s="454"/>
      <c r="AV24" s="455"/>
      <c r="AW24" s="42"/>
    </row>
    <row r="25" spans="1:49" x14ac:dyDescent="0.2">
      <c r="A25" s="42"/>
      <c r="B25" s="474"/>
      <c r="C25" s="475"/>
      <c r="D25" s="75"/>
      <c r="E25" s="75"/>
      <c r="F25" s="75"/>
      <c r="G25" s="453"/>
      <c r="H25" s="454"/>
      <c r="I25" s="454"/>
      <c r="J25" s="454"/>
      <c r="K25" s="454"/>
      <c r="L25" s="454"/>
      <c r="M25" s="454"/>
      <c r="N25" s="454"/>
      <c r="O25" s="454"/>
      <c r="P25" s="454"/>
      <c r="Q25" s="454"/>
      <c r="R25" s="454"/>
      <c r="S25" s="454"/>
      <c r="T25" s="454"/>
      <c r="U25" s="454"/>
      <c r="V25" s="454"/>
      <c r="W25" s="454"/>
      <c r="X25" s="455"/>
      <c r="Y25" s="453"/>
      <c r="Z25" s="454"/>
      <c r="AA25" s="454"/>
      <c r="AB25" s="454"/>
      <c r="AC25" s="454"/>
      <c r="AD25" s="454"/>
      <c r="AE25" s="454"/>
      <c r="AF25" s="454"/>
      <c r="AG25" s="454"/>
      <c r="AH25" s="454"/>
      <c r="AI25" s="454"/>
      <c r="AJ25" s="454"/>
      <c r="AK25" s="454"/>
      <c r="AL25" s="454"/>
      <c r="AM25" s="454"/>
      <c r="AN25" s="454"/>
      <c r="AO25" s="454"/>
      <c r="AP25" s="454"/>
      <c r="AQ25" s="454"/>
      <c r="AR25" s="454"/>
      <c r="AS25" s="454"/>
      <c r="AT25" s="454"/>
      <c r="AU25" s="454"/>
      <c r="AV25" s="455"/>
      <c r="AW25" s="42"/>
    </row>
    <row r="26" spans="1:49" x14ac:dyDescent="0.2">
      <c r="A26" s="42"/>
      <c r="B26" s="474"/>
      <c r="C26" s="475"/>
      <c r="D26" s="75"/>
      <c r="E26" s="75"/>
      <c r="F26" s="75"/>
      <c r="G26" s="453"/>
      <c r="H26" s="454"/>
      <c r="I26" s="454"/>
      <c r="J26" s="454"/>
      <c r="K26" s="454"/>
      <c r="L26" s="454"/>
      <c r="M26" s="454"/>
      <c r="N26" s="454"/>
      <c r="O26" s="454"/>
      <c r="P26" s="454"/>
      <c r="Q26" s="454"/>
      <c r="R26" s="454"/>
      <c r="S26" s="454"/>
      <c r="T26" s="454"/>
      <c r="U26" s="454"/>
      <c r="V26" s="454"/>
      <c r="W26" s="454"/>
      <c r="X26" s="455"/>
      <c r="Y26" s="453"/>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5"/>
      <c r="AW26" s="42"/>
    </row>
    <row r="27" spans="1:49" x14ac:dyDescent="0.2">
      <c r="A27" s="42"/>
      <c r="B27" s="474"/>
      <c r="C27" s="475"/>
      <c r="D27" s="75"/>
      <c r="E27" s="75"/>
      <c r="F27" s="75"/>
      <c r="G27" s="453"/>
      <c r="H27" s="454"/>
      <c r="I27" s="454"/>
      <c r="J27" s="454"/>
      <c r="K27" s="454"/>
      <c r="L27" s="454"/>
      <c r="M27" s="454"/>
      <c r="N27" s="454"/>
      <c r="O27" s="454"/>
      <c r="P27" s="454"/>
      <c r="Q27" s="454"/>
      <c r="R27" s="454"/>
      <c r="S27" s="454"/>
      <c r="T27" s="454"/>
      <c r="U27" s="454"/>
      <c r="V27" s="454"/>
      <c r="W27" s="454"/>
      <c r="X27" s="455"/>
      <c r="Y27" s="453"/>
      <c r="Z27" s="454"/>
      <c r="AA27" s="454"/>
      <c r="AB27" s="454"/>
      <c r="AC27" s="454"/>
      <c r="AD27" s="454"/>
      <c r="AE27" s="454"/>
      <c r="AF27" s="454"/>
      <c r="AG27" s="454"/>
      <c r="AH27" s="454"/>
      <c r="AI27" s="454"/>
      <c r="AJ27" s="454"/>
      <c r="AK27" s="454"/>
      <c r="AL27" s="454"/>
      <c r="AM27" s="454"/>
      <c r="AN27" s="454"/>
      <c r="AO27" s="454"/>
      <c r="AP27" s="454"/>
      <c r="AQ27" s="454"/>
      <c r="AR27" s="454"/>
      <c r="AS27" s="454"/>
      <c r="AT27" s="454"/>
      <c r="AU27" s="454"/>
      <c r="AV27" s="455"/>
      <c r="AW27" s="42"/>
    </row>
    <row r="28" spans="1:49" x14ac:dyDescent="0.2">
      <c r="A28" s="42"/>
      <c r="B28" s="476"/>
      <c r="C28" s="477"/>
      <c r="D28" s="76"/>
      <c r="E28" s="76"/>
      <c r="F28" s="76"/>
      <c r="G28" s="456"/>
      <c r="H28" s="457"/>
      <c r="I28" s="457"/>
      <c r="J28" s="457"/>
      <c r="K28" s="457"/>
      <c r="L28" s="457"/>
      <c r="M28" s="457"/>
      <c r="N28" s="457"/>
      <c r="O28" s="457"/>
      <c r="P28" s="457"/>
      <c r="Q28" s="457"/>
      <c r="R28" s="457"/>
      <c r="S28" s="457"/>
      <c r="T28" s="457"/>
      <c r="U28" s="457"/>
      <c r="V28" s="457"/>
      <c r="W28" s="457"/>
      <c r="X28" s="458"/>
      <c r="Y28" s="456"/>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8"/>
      <c r="AW28" s="42"/>
    </row>
    <row r="29" spans="1:49" x14ac:dyDescent="0.2">
      <c r="A29" s="42"/>
      <c r="B29" s="478">
        <v>3</v>
      </c>
      <c r="C29" s="479"/>
      <c r="D29" s="74"/>
      <c r="E29" s="74"/>
      <c r="F29" s="74"/>
      <c r="G29" s="413" t="s">
        <v>219</v>
      </c>
      <c r="H29" s="451"/>
      <c r="I29" s="451"/>
      <c r="J29" s="451"/>
      <c r="K29" s="451"/>
      <c r="L29" s="451"/>
      <c r="M29" s="451"/>
      <c r="N29" s="451"/>
      <c r="O29" s="451"/>
      <c r="P29" s="451"/>
      <c r="Q29" s="451"/>
      <c r="R29" s="451"/>
      <c r="S29" s="451"/>
      <c r="T29" s="451"/>
      <c r="U29" s="451"/>
      <c r="V29" s="451"/>
      <c r="W29" s="451"/>
      <c r="X29" s="452"/>
      <c r="Y29" s="489" t="s">
        <v>133</v>
      </c>
      <c r="Z29" s="490"/>
      <c r="AA29" s="490"/>
      <c r="AB29" s="490"/>
      <c r="AC29" s="490"/>
      <c r="AD29" s="490"/>
      <c r="AE29" s="490"/>
      <c r="AF29" s="490"/>
      <c r="AG29" s="490"/>
      <c r="AH29" s="490"/>
      <c r="AI29" s="490"/>
      <c r="AJ29" s="490"/>
      <c r="AK29" s="490"/>
      <c r="AL29" s="490"/>
      <c r="AM29" s="490"/>
      <c r="AN29" s="490"/>
      <c r="AO29" s="490"/>
      <c r="AP29" s="490"/>
      <c r="AQ29" s="490"/>
      <c r="AR29" s="490"/>
      <c r="AS29" s="490"/>
      <c r="AT29" s="490"/>
      <c r="AU29" s="490"/>
      <c r="AV29" s="491"/>
      <c r="AW29" s="42"/>
    </row>
    <row r="30" spans="1:49" x14ac:dyDescent="0.2">
      <c r="A30" s="42"/>
      <c r="B30" s="474"/>
      <c r="C30" s="475"/>
      <c r="D30" s="75"/>
      <c r="E30" s="75"/>
      <c r="F30" s="75"/>
      <c r="G30" s="453"/>
      <c r="H30" s="454"/>
      <c r="I30" s="454"/>
      <c r="J30" s="454"/>
      <c r="K30" s="454"/>
      <c r="L30" s="454"/>
      <c r="M30" s="454"/>
      <c r="N30" s="454"/>
      <c r="O30" s="454"/>
      <c r="P30" s="454"/>
      <c r="Q30" s="454"/>
      <c r="R30" s="454"/>
      <c r="S30" s="454"/>
      <c r="T30" s="454"/>
      <c r="U30" s="454"/>
      <c r="V30" s="454"/>
      <c r="W30" s="454"/>
      <c r="X30" s="455"/>
      <c r="Y30" s="492"/>
      <c r="Z30" s="493"/>
      <c r="AA30" s="493"/>
      <c r="AB30" s="493"/>
      <c r="AC30" s="493"/>
      <c r="AD30" s="493"/>
      <c r="AE30" s="493"/>
      <c r="AF30" s="493"/>
      <c r="AG30" s="493"/>
      <c r="AH30" s="493"/>
      <c r="AI30" s="493"/>
      <c r="AJ30" s="493"/>
      <c r="AK30" s="493"/>
      <c r="AL30" s="493"/>
      <c r="AM30" s="493"/>
      <c r="AN30" s="493"/>
      <c r="AO30" s="493"/>
      <c r="AP30" s="493"/>
      <c r="AQ30" s="493"/>
      <c r="AR30" s="493"/>
      <c r="AS30" s="493"/>
      <c r="AT30" s="493"/>
      <c r="AU30" s="493"/>
      <c r="AV30" s="494"/>
      <c r="AW30" s="42"/>
    </row>
    <row r="31" spans="1:49" x14ac:dyDescent="0.2">
      <c r="A31" s="42"/>
      <c r="B31" s="474"/>
      <c r="C31" s="475"/>
      <c r="D31" s="75"/>
      <c r="E31" s="75"/>
      <c r="F31" s="75"/>
      <c r="G31" s="453"/>
      <c r="H31" s="454"/>
      <c r="I31" s="454"/>
      <c r="J31" s="454"/>
      <c r="K31" s="454"/>
      <c r="L31" s="454"/>
      <c r="M31" s="454"/>
      <c r="N31" s="454"/>
      <c r="O31" s="454"/>
      <c r="P31" s="454"/>
      <c r="Q31" s="454"/>
      <c r="R31" s="454"/>
      <c r="S31" s="454"/>
      <c r="T31" s="454"/>
      <c r="U31" s="454"/>
      <c r="V31" s="454"/>
      <c r="W31" s="454"/>
      <c r="X31" s="455"/>
      <c r="Y31" s="492"/>
      <c r="Z31" s="493"/>
      <c r="AA31" s="493"/>
      <c r="AB31" s="493"/>
      <c r="AC31" s="493"/>
      <c r="AD31" s="493"/>
      <c r="AE31" s="493"/>
      <c r="AF31" s="493"/>
      <c r="AG31" s="493"/>
      <c r="AH31" s="493"/>
      <c r="AI31" s="493"/>
      <c r="AJ31" s="493"/>
      <c r="AK31" s="493"/>
      <c r="AL31" s="493"/>
      <c r="AM31" s="493"/>
      <c r="AN31" s="493"/>
      <c r="AO31" s="493"/>
      <c r="AP31" s="493"/>
      <c r="AQ31" s="493"/>
      <c r="AR31" s="493"/>
      <c r="AS31" s="493"/>
      <c r="AT31" s="493"/>
      <c r="AU31" s="493"/>
      <c r="AV31" s="494"/>
      <c r="AW31" s="42"/>
    </row>
    <row r="32" spans="1:49" x14ac:dyDescent="0.2">
      <c r="A32" s="42"/>
      <c r="B32" s="474"/>
      <c r="C32" s="475"/>
      <c r="D32" s="75"/>
      <c r="E32" s="75"/>
      <c r="F32" s="75"/>
      <c r="G32" s="453"/>
      <c r="H32" s="454"/>
      <c r="I32" s="454"/>
      <c r="J32" s="454"/>
      <c r="K32" s="454"/>
      <c r="L32" s="454"/>
      <c r="M32" s="454"/>
      <c r="N32" s="454"/>
      <c r="O32" s="454"/>
      <c r="P32" s="454"/>
      <c r="Q32" s="454"/>
      <c r="R32" s="454"/>
      <c r="S32" s="454"/>
      <c r="T32" s="454"/>
      <c r="U32" s="454"/>
      <c r="V32" s="454"/>
      <c r="W32" s="454"/>
      <c r="X32" s="455"/>
      <c r="Y32" s="492"/>
      <c r="Z32" s="493"/>
      <c r="AA32" s="493"/>
      <c r="AB32" s="493"/>
      <c r="AC32" s="493"/>
      <c r="AD32" s="493"/>
      <c r="AE32" s="493"/>
      <c r="AF32" s="493"/>
      <c r="AG32" s="493"/>
      <c r="AH32" s="493"/>
      <c r="AI32" s="493"/>
      <c r="AJ32" s="493"/>
      <c r="AK32" s="493"/>
      <c r="AL32" s="493"/>
      <c r="AM32" s="493"/>
      <c r="AN32" s="493"/>
      <c r="AO32" s="493"/>
      <c r="AP32" s="493"/>
      <c r="AQ32" s="493"/>
      <c r="AR32" s="493"/>
      <c r="AS32" s="493"/>
      <c r="AT32" s="493"/>
      <c r="AU32" s="493"/>
      <c r="AV32" s="494"/>
      <c r="AW32" s="42"/>
    </row>
    <row r="33" spans="1:49" x14ac:dyDescent="0.2">
      <c r="A33" s="42"/>
      <c r="B33" s="474"/>
      <c r="C33" s="475"/>
      <c r="D33" s="75"/>
      <c r="E33" s="75"/>
      <c r="F33" s="75"/>
      <c r="G33" s="453"/>
      <c r="H33" s="454"/>
      <c r="I33" s="454"/>
      <c r="J33" s="454"/>
      <c r="K33" s="454"/>
      <c r="L33" s="454"/>
      <c r="M33" s="454"/>
      <c r="N33" s="454"/>
      <c r="O33" s="454"/>
      <c r="P33" s="454"/>
      <c r="Q33" s="454"/>
      <c r="R33" s="454"/>
      <c r="S33" s="454"/>
      <c r="T33" s="454"/>
      <c r="U33" s="454"/>
      <c r="V33" s="454"/>
      <c r="W33" s="454"/>
      <c r="X33" s="455"/>
      <c r="Y33" s="492"/>
      <c r="Z33" s="493"/>
      <c r="AA33" s="493"/>
      <c r="AB33" s="493"/>
      <c r="AC33" s="493"/>
      <c r="AD33" s="493"/>
      <c r="AE33" s="493"/>
      <c r="AF33" s="493"/>
      <c r="AG33" s="493"/>
      <c r="AH33" s="493"/>
      <c r="AI33" s="493"/>
      <c r="AJ33" s="493"/>
      <c r="AK33" s="493"/>
      <c r="AL33" s="493"/>
      <c r="AM33" s="493"/>
      <c r="AN33" s="493"/>
      <c r="AO33" s="493"/>
      <c r="AP33" s="493"/>
      <c r="AQ33" s="493"/>
      <c r="AR33" s="493"/>
      <c r="AS33" s="493"/>
      <c r="AT33" s="493"/>
      <c r="AU33" s="493"/>
      <c r="AV33" s="494"/>
      <c r="AW33" s="42"/>
    </row>
    <row r="34" spans="1:49" x14ac:dyDescent="0.2">
      <c r="A34" s="42"/>
      <c r="B34" s="474"/>
      <c r="C34" s="475"/>
      <c r="D34" s="75"/>
      <c r="E34" s="75"/>
      <c r="F34" s="75"/>
      <c r="G34" s="453"/>
      <c r="H34" s="454"/>
      <c r="I34" s="454"/>
      <c r="J34" s="454"/>
      <c r="K34" s="454"/>
      <c r="L34" s="454"/>
      <c r="M34" s="454"/>
      <c r="N34" s="454"/>
      <c r="O34" s="454"/>
      <c r="P34" s="454"/>
      <c r="Q34" s="454"/>
      <c r="R34" s="454"/>
      <c r="S34" s="454"/>
      <c r="T34" s="454"/>
      <c r="U34" s="454"/>
      <c r="V34" s="454"/>
      <c r="W34" s="454"/>
      <c r="X34" s="455"/>
      <c r="Y34" s="492"/>
      <c r="Z34" s="493"/>
      <c r="AA34" s="493"/>
      <c r="AB34" s="493"/>
      <c r="AC34" s="493"/>
      <c r="AD34" s="493"/>
      <c r="AE34" s="493"/>
      <c r="AF34" s="493"/>
      <c r="AG34" s="493"/>
      <c r="AH34" s="493"/>
      <c r="AI34" s="493"/>
      <c r="AJ34" s="493"/>
      <c r="AK34" s="493"/>
      <c r="AL34" s="493"/>
      <c r="AM34" s="493"/>
      <c r="AN34" s="493"/>
      <c r="AO34" s="493"/>
      <c r="AP34" s="493"/>
      <c r="AQ34" s="493"/>
      <c r="AR34" s="493"/>
      <c r="AS34" s="493"/>
      <c r="AT34" s="493"/>
      <c r="AU34" s="493"/>
      <c r="AV34" s="494"/>
      <c r="AW34" s="42"/>
    </row>
    <row r="35" spans="1:49" x14ac:dyDescent="0.2">
      <c r="A35" s="42"/>
      <c r="B35" s="476"/>
      <c r="C35" s="477"/>
      <c r="D35" s="76"/>
      <c r="E35" s="76"/>
      <c r="F35" s="76"/>
      <c r="G35" s="456"/>
      <c r="H35" s="457"/>
      <c r="I35" s="457"/>
      <c r="J35" s="457"/>
      <c r="K35" s="457"/>
      <c r="L35" s="457"/>
      <c r="M35" s="457"/>
      <c r="N35" s="457"/>
      <c r="O35" s="457"/>
      <c r="P35" s="457"/>
      <c r="Q35" s="457"/>
      <c r="R35" s="457"/>
      <c r="S35" s="457"/>
      <c r="T35" s="457"/>
      <c r="U35" s="457"/>
      <c r="V35" s="457"/>
      <c r="W35" s="457"/>
      <c r="X35" s="458"/>
      <c r="Y35" s="495"/>
      <c r="Z35" s="496"/>
      <c r="AA35" s="496"/>
      <c r="AB35" s="496"/>
      <c r="AC35" s="496"/>
      <c r="AD35" s="496"/>
      <c r="AE35" s="496"/>
      <c r="AF35" s="496"/>
      <c r="AG35" s="496"/>
      <c r="AH35" s="496"/>
      <c r="AI35" s="496"/>
      <c r="AJ35" s="496"/>
      <c r="AK35" s="496"/>
      <c r="AL35" s="496"/>
      <c r="AM35" s="496"/>
      <c r="AN35" s="496"/>
      <c r="AO35" s="496"/>
      <c r="AP35" s="496"/>
      <c r="AQ35" s="496"/>
      <c r="AR35" s="496"/>
      <c r="AS35" s="496"/>
      <c r="AT35" s="496"/>
      <c r="AU35" s="496"/>
      <c r="AV35" s="497"/>
      <c r="AW35" s="42"/>
    </row>
    <row r="36" spans="1:49" ht="12" customHeight="1" x14ac:dyDescent="0.2">
      <c r="A36" s="42"/>
      <c r="B36" s="478">
        <v>4</v>
      </c>
      <c r="C36" s="479"/>
      <c r="D36" s="74"/>
      <c r="E36" s="74"/>
      <c r="F36" s="74"/>
      <c r="G36" s="413" t="s">
        <v>182</v>
      </c>
      <c r="H36" s="451"/>
      <c r="I36" s="451"/>
      <c r="J36" s="451"/>
      <c r="K36" s="451"/>
      <c r="L36" s="451"/>
      <c r="M36" s="451"/>
      <c r="N36" s="451"/>
      <c r="O36" s="451"/>
      <c r="P36" s="451"/>
      <c r="Q36" s="451"/>
      <c r="R36" s="451"/>
      <c r="S36" s="451"/>
      <c r="T36" s="451"/>
      <c r="U36" s="451"/>
      <c r="V36" s="451"/>
      <c r="W36" s="451"/>
      <c r="X36" s="452"/>
      <c r="Y36" s="489" t="s">
        <v>183</v>
      </c>
      <c r="Z36" s="490"/>
      <c r="AA36" s="490"/>
      <c r="AB36" s="490"/>
      <c r="AC36" s="490"/>
      <c r="AD36" s="490"/>
      <c r="AE36" s="490"/>
      <c r="AF36" s="490"/>
      <c r="AG36" s="490"/>
      <c r="AH36" s="490"/>
      <c r="AI36" s="490"/>
      <c r="AJ36" s="490"/>
      <c r="AK36" s="490"/>
      <c r="AL36" s="490"/>
      <c r="AM36" s="490"/>
      <c r="AN36" s="490"/>
      <c r="AO36" s="490"/>
      <c r="AP36" s="490"/>
      <c r="AQ36" s="490"/>
      <c r="AR36" s="490"/>
      <c r="AS36" s="490"/>
      <c r="AT36" s="490"/>
      <c r="AU36" s="490"/>
      <c r="AV36" s="491"/>
      <c r="AW36" s="42"/>
    </row>
    <row r="37" spans="1:49" x14ac:dyDescent="0.2">
      <c r="A37" s="42"/>
      <c r="B37" s="474"/>
      <c r="C37" s="475"/>
      <c r="D37" s="75"/>
      <c r="E37" s="75"/>
      <c r="F37" s="75"/>
      <c r="G37" s="453"/>
      <c r="H37" s="454"/>
      <c r="I37" s="454"/>
      <c r="J37" s="454"/>
      <c r="K37" s="454"/>
      <c r="L37" s="454"/>
      <c r="M37" s="454"/>
      <c r="N37" s="454"/>
      <c r="O37" s="454"/>
      <c r="P37" s="454"/>
      <c r="Q37" s="454"/>
      <c r="R37" s="454"/>
      <c r="S37" s="454"/>
      <c r="T37" s="454"/>
      <c r="U37" s="454"/>
      <c r="V37" s="454"/>
      <c r="W37" s="454"/>
      <c r="X37" s="455"/>
      <c r="Y37" s="492"/>
      <c r="Z37" s="493"/>
      <c r="AA37" s="493"/>
      <c r="AB37" s="493"/>
      <c r="AC37" s="493"/>
      <c r="AD37" s="493"/>
      <c r="AE37" s="493"/>
      <c r="AF37" s="493"/>
      <c r="AG37" s="493"/>
      <c r="AH37" s="493"/>
      <c r="AI37" s="493"/>
      <c r="AJ37" s="493"/>
      <c r="AK37" s="493"/>
      <c r="AL37" s="493"/>
      <c r="AM37" s="493"/>
      <c r="AN37" s="493"/>
      <c r="AO37" s="493"/>
      <c r="AP37" s="493"/>
      <c r="AQ37" s="493"/>
      <c r="AR37" s="493"/>
      <c r="AS37" s="493"/>
      <c r="AT37" s="493"/>
      <c r="AU37" s="493"/>
      <c r="AV37" s="494"/>
      <c r="AW37" s="42"/>
    </row>
    <row r="38" spans="1:49" x14ac:dyDescent="0.2">
      <c r="A38" s="42"/>
      <c r="B38" s="474"/>
      <c r="C38" s="475"/>
      <c r="D38" s="75"/>
      <c r="E38" s="75"/>
      <c r="F38" s="75"/>
      <c r="G38" s="453"/>
      <c r="H38" s="454"/>
      <c r="I38" s="454"/>
      <c r="J38" s="454"/>
      <c r="K38" s="454"/>
      <c r="L38" s="454"/>
      <c r="M38" s="454"/>
      <c r="N38" s="454"/>
      <c r="O38" s="454"/>
      <c r="P38" s="454"/>
      <c r="Q38" s="454"/>
      <c r="R38" s="454"/>
      <c r="S38" s="454"/>
      <c r="T38" s="454"/>
      <c r="U38" s="454"/>
      <c r="V38" s="454"/>
      <c r="W38" s="454"/>
      <c r="X38" s="455"/>
      <c r="Y38" s="492"/>
      <c r="Z38" s="493"/>
      <c r="AA38" s="493"/>
      <c r="AB38" s="493"/>
      <c r="AC38" s="493"/>
      <c r="AD38" s="493"/>
      <c r="AE38" s="493"/>
      <c r="AF38" s="493"/>
      <c r="AG38" s="493"/>
      <c r="AH38" s="493"/>
      <c r="AI38" s="493"/>
      <c r="AJ38" s="493"/>
      <c r="AK38" s="493"/>
      <c r="AL38" s="493"/>
      <c r="AM38" s="493"/>
      <c r="AN38" s="493"/>
      <c r="AO38" s="493"/>
      <c r="AP38" s="493"/>
      <c r="AQ38" s="493"/>
      <c r="AR38" s="493"/>
      <c r="AS38" s="493"/>
      <c r="AT38" s="493"/>
      <c r="AU38" s="493"/>
      <c r="AV38" s="494"/>
      <c r="AW38" s="42"/>
    </row>
    <row r="39" spans="1:49" x14ac:dyDescent="0.2">
      <c r="A39" s="42"/>
      <c r="B39" s="474"/>
      <c r="C39" s="475"/>
      <c r="D39" s="75"/>
      <c r="E39" s="75"/>
      <c r="F39" s="75"/>
      <c r="G39" s="453"/>
      <c r="H39" s="454"/>
      <c r="I39" s="454"/>
      <c r="J39" s="454"/>
      <c r="K39" s="454"/>
      <c r="L39" s="454"/>
      <c r="M39" s="454"/>
      <c r="N39" s="454"/>
      <c r="O39" s="454"/>
      <c r="P39" s="454"/>
      <c r="Q39" s="454"/>
      <c r="R39" s="454"/>
      <c r="S39" s="454"/>
      <c r="T39" s="454"/>
      <c r="U39" s="454"/>
      <c r="V39" s="454"/>
      <c r="W39" s="454"/>
      <c r="X39" s="455"/>
      <c r="Y39" s="492"/>
      <c r="Z39" s="493"/>
      <c r="AA39" s="493"/>
      <c r="AB39" s="493"/>
      <c r="AC39" s="493"/>
      <c r="AD39" s="493"/>
      <c r="AE39" s="493"/>
      <c r="AF39" s="493"/>
      <c r="AG39" s="493"/>
      <c r="AH39" s="493"/>
      <c r="AI39" s="493"/>
      <c r="AJ39" s="493"/>
      <c r="AK39" s="493"/>
      <c r="AL39" s="493"/>
      <c r="AM39" s="493"/>
      <c r="AN39" s="493"/>
      <c r="AO39" s="493"/>
      <c r="AP39" s="493"/>
      <c r="AQ39" s="493"/>
      <c r="AR39" s="493"/>
      <c r="AS39" s="493"/>
      <c r="AT39" s="493"/>
      <c r="AU39" s="493"/>
      <c r="AV39" s="494"/>
      <c r="AW39" s="42"/>
    </row>
    <row r="40" spans="1:49" x14ac:dyDescent="0.2">
      <c r="A40" s="42"/>
      <c r="B40" s="474"/>
      <c r="C40" s="475"/>
      <c r="D40" s="75"/>
      <c r="E40" s="75"/>
      <c r="F40" s="75"/>
      <c r="G40" s="453"/>
      <c r="H40" s="454"/>
      <c r="I40" s="454"/>
      <c r="J40" s="454"/>
      <c r="K40" s="454"/>
      <c r="L40" s="454"/>
      <c r="M40" s="454"/>
      <c r="N40" s="454"/>
      <c r="O40" s="454"/>
      <c r="P40" s="454"/>
      <c r="Q40" s="454"/>
      <c r="R40" s="454"/>
      <c r="S40" s="454"/>
      <c r="T40" s="454"/>
      <c r="U40" s="454"/>
      <c r="V40" s="454"/>
      <c r="W40" s="454"/>
      <c r="X40" s="455"/>
      <c r="Y40" s="492"/>
      <c r="Z40" s="493"/>
      <c r="AA40" s="493"/>
      <c r="AB40" s="493"/>
      <c r="AC40" s="493"/>
      <c r="AD40" s="493"/>
      <c r="AE40" s="493"/>
      <c r="AF40" s="493"/>
      <c r="AG40" s="493"/>
      <c r="AH40" s="493"/>
      <c r="AI40" s="493"/>
      <c r="AJ40" s="493"/>
      <c r="AK40" s="493"/>
      <c r="AL40" s="493"/>
      <c r="AM40" s="493"/>
      <c r="AN40" s="493"/>
      <c r="AO40" s="493"/>
      <c r="AP40" s="493"/>
      <c r="AQ40" s="493"/>
      <c r="AR40" s="493"/>
      <c r="AS40" s="493"/>
      <c r="AT40" s="493"/>
      <c r="AU40" s="493"/>
      <c r="AV40" s="494"/>
      <c r="AW40" s="42"/>
    </row>
    <row r="41" spans="1:49" x14ac:dyDescent="0.2">
      <c r="A41" s="42"/>
      <c r="B41" s="476"/>
      <c r="C41" s="477"/>
      <c r="D41" s="76"/>
      <c r="E41" s="76"/>
      <c r="F41" s="76"/>
      <c r="G41" s="456"/>
      <c r="H41" s="457"/>
      <c r="I41" s="457"/>
      <c r="J41" s="457"/>
      <c r="K41" s="457"/>
      <c r="L41" s="457"/>
      <c r="M41" s="457"/>
      <c r="N41" s="457"/>
      <c r="O41" s="457"/>
      <c r="P41" s="457"/>
      <c r="Q41" s="457"/>
      <c r="R41" s="457"/>
      <c r="S41" s="457"/>
      <c r="T41" s="457"/>
      <c r="U41" s="457"/>
      <c r="V41" s="457"/>
      <c r="W41" s="457"/>
      <c r="X41" s="458"/>
      <c r="Y41" s="495"/>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7"/>
      <c r="AW41" s="42"/>
    </row>
    <row r="42" spans="1:49" x14ac:dyDescent="0.2">
      <c r="A42" s="42"/>
      <c r="B42" s="468" t="s">
        <v>134</v>
      </c>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70"/>
      <c r="AW42" s="42"/>
    </row>
    <row r="43" spans="1:49" x14ac:dyDescent="0.2">
      <c r="A43" s="42"/>
      <c r="B43" s="471"/>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c r="AV43" s="473"/>
      <c r="AW43" s="42"/>
    </row>
    <row r="44" spans="1:49" ht="12" customHeight="1" x14ac:dyDescent="0.2">
      <c r="A44" s="42"/>
      <c r="B44" s="478">
        <v>5</v>
      </c>
      <c r="C44" s="479"/>
      <c r="D44" s="74"/>
      <c r="E44" s="74"/>
      <c r="F44" s="74"/>
      <c r="G44" s="480" t="s">
        <v>72</v>
      </c>
      <c r="H44" s="481"/>
      <c r="I44" s="481"/>
      <c r="J44" s="481"/>
      <c r="K44" s="481"/>
      <c r="L44" s="481"/>
      <c r="M44" s="481"/>
      <c r="N44" s="481"/>
      <c r="O44" s="481"/>
      <c r="P44" s="481"/>
      <c r="Q44" s="481"/>
      <c r="R44" s="481"/>
      <c r="S44" s="481"/>
      <c r="T44" s="481"/>
      <c r="U44" s="481"/>
      <c r="V44" s="481"/>
      <c r="W44" s="481"/>
      <c r="X44" s="482"/>
      <c r="Y44" s="489" t="s">
        <v>135</v>
      </c>
      <c r="Z44" s="490"/>
      <c r="AA44" s="490"/>
      <c r="AB44" s="490"/>
      <c r="AC44" s="490"/>
      <c r="AD44" s="490"/>
      <c r="AE44" s="490"/>
      <c r="AF44" s="490"/>
      <c r="AG44" s="490"/>
      <c r="AH44" s="490"/>
      <c r="AI44" s="490"/>
      <c r="AJ44" s="490"/>
      <c r="AK44" s="490"/>
      <c r="AL44" s="490"/>
      <c r="AM44" s="490"/>
      <c r="AN44" s="490"/>
      <c r="AO44" s="490"/>
      <c r="AP44" s="490"/>
      <c r="AQ44" s="490"/>
      <c r="AR44" s="490"/>
      <c r="AS44" s="490"/>
      <c r="AT44" s="490"/>
      <c r="AU44" s="490"/>
      <c r="AV44" s="491"/>
      <c r="AW44" s="42"/>
    </row>
    <row r="45" spans="1:49" ht="19.5" customHeight="1" x14ac:dyDescent="0.2">
      <c r="A45" s="42"/>
      <c r="B45" s="474"/>
      <c r="C45" s="475"/>
      <c r="D45" s="75"/>
      <c r="E45" s="75"/>
      <c r="F45" s="75"/>
      <c r="G45" s="483"/>
      <c r="H45" s="484"/>
      <c r="I45" s="484"/>
      <c r="J45" s="484"/>
      <c r="K45" s="484"/>
      <c r="L45" s="484"/>
      <c r="M45" s="484"/>
      <c r="N45" s="484"/>
      <c r="O45" s="484"/>
      <c r="P45" s="484"/>
      <c r="Q45" s="484"/>
      <c r="R45" s="484"/>
      <c r="S45" s="484"/>
      <c r="T45" s="484"/>
      <c r="U45" s="484"/>
      <c r="V45" s="484"/>
      <c r="W45" s="484"/>
      <c r="X45" s="485"/>
      <c r="Y45" s="492"/>
      <c r="Z45" s="493"/>
      <c r="AA45" s="493"/>
      <c r="AB45" s="493"/>
      <c r="AC45" s="493"/>
      <c r="AD45" s="493"/>
      <c r="AE45" s="493"/>
      <c r="AF45" s="493"/>
      <c r="AG45" s="493"/>
      <c r="AH45" s="493"/>
      <c r="AI45" s="493"/>
      <c r="AJ45" s="493"/>
      <c r="AK45" s="493"/>
      <c r="AL45" s="493"/>
      <c r="AM45" s="493"/>
      <c r="AN45" s="493"/>
      <c r="AO45" s="493"/>
      <c r="AP45" s="493"/>
      <c r="AQ45" s="493"/>
      <c r="AR45" s="493"/>
      <c r="AS45" s="493"/>
      <c r="AT45" s="493"/>
      <c r="AU45" s="493"/>
      <c r="AV45" s="494"/>
      <c r="AW45" s="42"/>
    </row>
    <row r="46" spans="1:49" ht="18.75" customHeight="1" x14ac:dyDescent="0.2">
      <c r="A46" s="42"/>
      <c r="B46" s="476"/>
      <c r="C46" s="477"/>
      <c r="D46" s="76"/>
      <c r="E46" s="76"/>
      <c r="F46" s="76"/>
      <c r="G46" s="486"/>
      <c r="H46" s="487"/>
      <c r="I46" s="487"/>
      <c r="J46" s="487"/>
      <c r="K46" s="487"/>
      <c r="L46" s="487"/>
      <c r="M46" s="487"/>
      <c r="N46" s="487"/>
      <c r="O46" s="487"/>
      <c r="P46" s="487"/>
      <c r="Q46" s="487"/>
      <c r="R46" s="487"/>
      <c r="S46" s="487"/>
      <c r="T46" s="487"/>
      <c r="U46" s="487"/>
      <c r="V46" s="487"/>
      <c r="W46" s="487"/>
      <c r="X46" s="488"/>
      <c r="Y46" s="495"/>
      <c r="Z46" s="496"/>
      <c r="AA46" s="496"/>
      <c r="AB46" s="496"/>
      <c r="AC46" s="496"/>
      <c r="AD46" s="496"/>
      <c r="AE46" s="496"/>
      <c r="AF46" s="496"/>
      <c r="AG46" s="496"/>
      <c r="AH46" s="496"/>
      <c r="AI46" s="496"/>
      <c r="AJ46" s="496"/>
      <c r="AK46" s="496"/>
      <c r="AL46" s="496"/>
      <c r="AM46" s="496"/>
      <c r="AN46" s="496"/>
      <c r="AO46" s="496"/>
      <c r="AP46" s="496"/>
      <c r="AQ46" s="496"/>
      <c r="AR46" s="496"/>
      <c r="AS46" s="496"/>
      <c r="AT46" s="496"/>
      <c r="AU46" s="496"/>
      <c r="AV46" s="497"/>
      <c r="AW46" s="42"/>
    </row>
    <row r="47" spans="1:49" x14ac:dyDescent="0.2">
      <c r="A47" s="42"/>
      <c r="B47" s="468" t="s">
        <v>79</v>
      </c>
      <c r="C47" s="469"/>
      <c r="D47" s="469"/>
      <c r="E47" s="469"/>
      <c r="F47" s="469"/>
      <c r="G47" s="469"/>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469"/>
      <c r="AS47" s="469"/>
      <c r="AT47" s="469"/>
      <c r="AU47" s="469"/>
      <c r="AV47" s="470"/>
      <c r="AW47" s="42"/>
    </row>
    <row r="48" spans="1:49" x14ac:dyDescent="0.2">
      <c r="A48" s="42"/>
      <c r="B48" s="471"/>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3"/>
      <c r="AW48" s="42"/>
    </row>
    <row r="49" spans="1:49" x14ac:dyDescent="0.2">
      <c r="A49" s="42"/>
      <c r="B49" s="474">
        <v>6</v>
      </c>
      <c r="C49" s="475"/>
      <c r="D49" s="75"/>
      <c r="E49" s="75"/>
      <c r="F49" s="75"/>
      <c r="G49" s="453" t="s">
        <v>78</v>
      </c>
      <c r="H49" s="454"/>
      <c r="I49" s="454"/>
      <c r="J49" s="454"/>
      <c r="K49" s="454"/>
      <c r="L49" s="454"/>
      <c r="M49" s="454"/>
      <c r="N49" s="454"/>
      <c r="O49" s="454"/>
      <c r="P49" s="454"/>
      <c r="Q49" s="454"/>
      <c r="R49" s="454"/>
      <c r="S49" s="454"/>
      <c r="T49" s="454"/>
      <c r="U49" s="454"/>
      <c r="V49" s="454"/>
      <c r="W49" s="454"/>
      <c r="X49" s="455"/>
      <c r="Y49" s="453" t="s">
        <v>77</v>
      </c>
      <c r="Z49" s="454"/>
      <c r="AA49" s="454"/>
      <c r="AB49" s="454"/>
      <c r="AC49" s="454"/>
      <c r="AD49" s="454"/>
      <c r="AE49" s="454"/>
      <c r="AF49" s="454"/>
      <c r="AG49" s="454"/>
      <c r="AH49" s="454"/>
      <c r="AI49" s="454"/>
      <c r="AJ49" s="454"/>
      <c r="AK49" s="454"/>
      <c r="AL49" s="454"/>
      <c r="AM49" s="454"/>
      <c r="AN49" s="454"/>
      <c r="AO49" s="454"/>
      <c r="AP49" s="454"/>
      <c r="AQ49" s="454"/>
      <c r="AR49" s="454"/>
      <c r="AS49" s="454"/>
      <c r="AT49" s="454"/>
      <c r="AU49" s="454"/>
      <c r="AV49" s="455"/>
      <c r="AW49" s="42"/>
    </row>
    <row r="50" spans="1:49" x14ac:dyDescent="0.2">
      <c r="A50" s="42"/>
      <c r="B50" s="474"/>
      <c r="C50" s="475"/>
      <c r="D50" s="75"/>
      <c r="E50" s="75"/>
      <c r="F50" s="75"/>
      <c r="G50" s="453"/>
      <c r="H50" s="454"/>
      <c r="I50" s="454"/>
      <c r="J50" s="454"/>
      <c r="K50" s="454"/>
      <c r="L50" s="454"/>
      <c r="M50" s="454"/>
      <c r="N50" s="454"/>
      <c r="O50" s="454"/>
      <c r="P50" s="454"/>
      <c r="Q50" s="454"/>
      <c r="R50" s="454"/>
      <c r="S50" s="454"/>
      <c r="T50" s="454"/>
      <c r="U50" s="454"/>
      <c r="V50" s="454"/>
      <c r="W50" s="454"/>
      <c r="X50" s="455"/>
      <c r="Y50" s="453"/>
      <c r="Z50" s="454"/>
      <c r="AA50" s="454"/>
      <c r="AB50" s="454"/>
      <c r="AC50" s="454"/>
      <c r="AD50" s="454"/>
      <c r="AE50" s="454"/>
      <c r="AF50" s="454"/>
      <c r="AG50" s="454"/>
      <c r="AH50" s="454"/>
      <c r="AI50" s="454"/>
      <c r="AJ50" s="454"/>
      <c r="AK50" s="454"/>
      <c r="AL50" s="454"/>
      <c r="AM50" s="454"/>
      <c r="AN50" s="454"/>
      <c r="AO50" s="454"/>
      <c r="AP50" s="454"/>
      <c r="AQ50" s="454"/>
      <c r="AR50" s="454"/>
      <c r="AS50" s="454"/>
      <c r="AT50" s="454"/>
      <c r="AU50" s="454"/>
      <c r="AV50" s="455"/>
      <c r="AW50" s="42"/>
    </row>
    <row r="51" spans="1:49" x14ac:dyDescent="0.2">
      <c r="A51" s="42"/>
      <c r="B51" s="476"/>
      <c r="C51" s="477"/>
      <c r="D51" s="76"/>
      <c r="E51" s="76"/>
      <c r="F51" s="76"/>
      <c r="G51" s="456"/>
      <c r="H51" s="457"/>
      <c r="I51" s="457"/>
      <c r="J51" s="457"/>
      <c r="K51" s="457"/>
      <c r="L51" s="457"/>
      <c r="M51" s="457"/>
      <c r="N51" s="457"/>
      <c r="O51" s="457"/>
      <c r="P51" s="457"/>
      <c r="Q51" s="457"/>
      <c r="R51" s="457"/>
      <c r="S51" s="457"/>
      <c r="T51" s="457"/>
      <c r="U51" s="457"/>
      <c r="V51" s="457"/>
      <c r="W51" s="457"/>
      <c r="X51" s="458"/>
      <c r="Y51" s="456"/>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8"/>
      <c r="AW51" s="42"/>
    </row>
    <row r="52" spans="1:49" x14ac:dyDescent="0.2">
      <c r="A52" s="42"/>
      <c r="B52" s="478">
        <v>7</v>
      </c>
      <c r="C52" s="479"/>
      <c r="D52" s="74"/>
      <c r="E52" s="74"/>
      <c r="F52" s="74"/>
      <c r="G52" s="413" t="s">
        <v>76</v>
      </c>
      <c r="H52" s="451"/>
      <c r="I52" s="451"/>
      <c r="J52" s="451"/>
      <c r="K52" s="451"/>
      <c r="L52" s="451"/>
      <c r="M52" s="451"/>
      <c r="N52" s="451"/>
      <c r="O52" s="451"/>
      <c r="P52" s="451"/>
      <c r="Q52" s="451"/>
      <c r="R52" s="451"/>
      <c r="S52" s="451"/>
      <c r="T52" s="451"/>
      <c r="U52" s="451"/>
      <c r="V52" s="451"/>
      <c r="W52" s="451"/>
      <c r="X52" s="452"/>
      <c r="Y52" s="413" t="s">
        <v>75</v>
      </c>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2"/>
      <c r="AW52" s="42"/>
    </row>
    <row r="53" spans="1:49" x14ac:dyDescent="0.2">
      <c r="A53" s="42"/>
      <c r="B53" s="474"/>
      <c r="C53" s="475"/>
      <c r="D53" s="75"/>
      <c r="E53" s="75"/>
      <c r="F53" s="75"/>
      <c r="G53" s="453"/>
      <c r="H53" s="454"/>
      <c r="I53" s="454"/>
      <c r="J53" s="454"/>
      <c r="K53" s="454"/>
      <c r="L53" s="454"/>
      <c r="M53" s="454"/>
      <c r="N53" s="454"/>
      <c r="O53" s="454"/>
      <c r="P53" s="454"/>
      <c r="Q53" s="454"/>
      <c r="R53" s="454"/>
      <c r="S53" s="454"/>
      <c r="T53" s="454"/>
      <c r="U53" s="454"/>
      <c r="V53" s="454"/>
      <c r="W53" s="454"/>
      <c r="X53" s="455"/>
      <c r="Y53" s="453"/>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5"/>
      <c r="AW53" s="42"/>
    </row>
    <row r="54" spans="1:49" x14ac:dyDescent="0.2">
      <c r="A54" s="42"/>
      <c r="B54" s="476"/>
      <c r="C54" s="477"/>
      <c r="D54" s="76"/>
      <c r="E54" s="76"/>
      <c r="F54" s="76"/>
      <c r="G54" s="456"/>
      <c r="H54" s="457"/>
      <c r="I54" s="457"/>
      <c r="J54" s="457"/>
      <c r="K54" s="457"/>
      <c r="L54" s="457"/>
      <c r="M54" s="457"/>
      <c r="N54" s="457"/>
      <c r="O54" s="457"/>
      <c r="P54" s="457"/>
      <c r="Q54" s="457"/>
      <c r="R54" s="457"/>
      <c r="S54" s="457"/>
      <c r="T54" s="457"/>
      <c r="U54" s="457"/>
      <c r="V54" s="457"/>
      <c r="W54" s="457"/>
      <c r="X54" s="458"/>
      <c r="Y54" s="456"/>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458"/>
      <c r="AW54" s="42"/>
    </row>
    <row r="55" spans="1:49" x14ac:dyDescent="0.2">
      <c r="A55" s="42"/>
      <c r="B55" s="478">
        <v>8</v>
      </c>
      <c r="C55" s="479"/>
      <c r="D55" s="74"/>
      <c r="E55" s="74"/>
      <c r="F55" s="74"/>
      <c r="G55" s="480" t="s">
        <v>74</v>
      </c>
      <c r="H55" s="481"/>
      <c r="I55" s="481"/>
      <c r="J55" s="481"/>
      <c r="K55" s="481"/>
      <c r="L55" s="481"/>
      <c r="M55" s="481"/>
      <c r="N55" s="481"/>
      <c r="O55" s="481"/>
      <c r="P55" s="481"/>
      <c r="Q55" s="481"/>
      <c r="R55" s="481"/>
      <c r="S55" s="481"/>
      <c r="T55" s="481"/>
      <c r="U55" s="481"/>
      <c r="V55" s="481"/>
      <c r="W55" s="481"/>
      <c r="X55" s="482"/>
      <c r="Y55" s="413" t="s">
        <v>136</v>
      </c>
      <c r="Z55" s="451"/>
      <c r="AA55" s="451"/>
      <c r="AB55" s="451"/>
      <c r="AC55" s="451"/>
      <c r="AD55" s="451"/>
      <c r="AE55" s="451"/>
      <c r="AF55" s="451"/>
      <c r="AG55" s="451"/>
      <c r="AH55" s="451"/>
      <c r="AI55" s="451"/>
      <c r="AJ55" s="451"/>
      <c r="AK55" s="451"/>
      <c r="AL55" s="451"/>
      <c r="AM55" s="451"/>
      <c r="AN55" s="451"/>
      <c r="AO55" s="451"/>
      <c r="AP55" s="451"/>
      <c r="AQ55" s="451"/>
      <c r="AR55" s="451"/>
      <c r="AS55" s="451"/>
      <c r="AT55" s="451"/>
      <c r="AU55" s="451"/>
      <c r="AV55" s="452"/>
      <c r="AW55" s="42"/>
    </row>
    <row r="56" spans="1:49" x14ac:dyDescent="0.2">
      <c r="A56" s="42"/>
      <c r="B56" s="474"/>
      <c r="C56" s="475"/>
      <c r="D56" s="75"/>
      <c r="E56" s="75"/>
      <c r="F56" s="75"/>
      <c r="G56" s="483"/>
      <c r="H56" s="484"/>
      <c r="I56" s="484"/>
      <c r="J56" s="484"/>
      <c r="K56" s="484"/>
      <c r="L56" s="484"/>
      <c r="M56" s="484"/>
      <c r="N56" s="484"/>
      <c r="O56" s="484"/>
      <c r="P56" s="484"/>
      <c r="Q56" s="484"/>
      <c r="R56" s="484"/>
      <c r="S56" s="484"/>
      <c r="T56" s="484"/>
      <c r="U56" s="484"/>
      <c r="V56" s="484"/>
      <c r="W56" s="484"/>
      <c r="X56" s="485"/>
      <c r="Y56" s="453"/>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5"/>
      <c r="AW56" s="42"/>
    </row>
    <row r="57" spans="1:49" x14ac:dyDescent="0.2">
      <c r="A57" s="42"/>
      <c r="B57" s="476"/>
      <c r="C57" s="477"/>
      <c r="D57" s="76"/>
      <c r="E57" s="76"/>
      <c r="F57" s="76"/>
      <c r="G57" s="486"/>
      <c r="H57" s="487"/>
      <c r="I57" s="487"/>
      <c r="J57" s="487"/>
      <c r="K57" s="487"/>
      <c r="L57" s="487"/>
      <c r="M57" s="487"/>
      <c r="N57" s="487"/>
      <c r="O57" s="487"/>
      <c r="P57" s="487"/>
      <c r="Q57" s="487"/>
      <c r="R57" s="487"/>
      <c r="S57" s="487"/>
      <c r="T57" s="487"/>
      <c r="U57" s="487"/>
      <c r="V57" s="487"/>
      <c r="W57" s="487"/>
      <c r="X57" s="488"/>
      <c r="Y57" s="456"/>
      <c r="Z57" s="457"/>
      <c r="AA57" s="457"/>
      <c r="AB57" s="457"/>
      <c r="AC57" s="457"/>
      <c r="AD57" s="457"/>
      <c r="AE57" s="457"/>
      <c r="AF57" s="457"/>
      <c r="AG57" s="457"/>
      <c r="AH57" s="457"/>
      <c r="AI57" s="457"/>
      <c r="AJ57" s="457"/>
      <c r="AK57" s="457"/>
      <c r="AL57" s="457"/>
      <c r="AM57" s="457"/>
      <c r="AN57" s="457"/>
      <c r="AO57" s="457"/>
      <c r="AP57" s="457"/>
      <c r="AQ57" s="457"/>
      <c r="AR57" s="457"/>
      <c r="AS57" s="457"/>
      <c r="AT57" s="457"/>
      <c r="AU57" s="457"/>
      <c r="AV57" s="458"/>
      <c r="AW57" s="42"/>
    </row>
    <row r="58" spans="1:49" x14ac:dyDescent="0.2">
      <c r="A58" s="42"/>
      <c r="B58" s="478">
        <v>9</v>
      </c>
      <c r="C58" s="479"/>
      <c r="D58" s="74"/>
      <c r="E58" s="74"/>
      <c r="F58" s="74"/>
      <c r="G58" s="480" t="s">
        <v>108</v>
      </c>
      <c r="H58" s="481"/>
      <c r="I58" s="481"/>
      <c r="J58" s="481"/>
      <c r="K58" s="481"/>
      <c r="L58" s="481"/>
      <c r="M58" s="481"/>
      <c r="N58" s="481"/>
      <c r="O58" s="481"/>
      <c r="P58" s="481"/>
      <c r="Q58" s="481"/>
      <c r="R58" s="481"/>
      <c r="S58" s="481"/>
      <c r="T58" s="481"/>
      <c r="U58" s="481"/>
      <c r="V58" s="481"/>
      <c r="W58" s="481"/>
      <c r="X58" s="482"/>
      <c r="Y58" s="413" t="s">
        <v>73</v>
      </c>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2"/>
      <c r="AW58" s="42"/>
    </row>
    <row r="59" spans="1:49" x14ac:dyDescent="0.2">
      <c r="A59" s="42"/>
      <c r="B59" s="474"/>
      <c r="C59" s="475"/>
      <c r="D59" s="75"/>
      <c r="E59" s="75"/>
      <c r="F59" s="75"/>
      <c r="G59" s="483"/>
      <c r="H59" s="484"/>
      <c r="I59" s="484"/>
      <c r="J59" s="484"/>
      <c r="K59" s="484"/>
      <c r="L59" s="484"/>
      <c r="M59" s="484"/>
      <c r="N59" s="484"/>
      <c r="O59" s="484"/>
      <c r="P59" s="484"/>
      <c r="Q59" s="484"/>
      <c r="R59" s="484"/>
      <c r="S59" s="484"/>
      <c r="T59" s="484"/>
      <c r="U59" s="484"/>
      <c r="V59" s="484"/>
      <c r="W59" s="484"/>
      <c r="X59" s="485"/>
      <c r="Y59" s="453"/>
      <c r="Z59" s="454"/>
      <c r="AA59" s="454"/>
      <c r="AB59" s="454"/>
      <c r="AC59" s="454"/>
      <c r="AD59" s="454"/>
      <c r="AE59" s="454"/>
      <c r="AF59" s="454"/>
      <c r="AG59" s="454"/>
      <c r="AH59" s="454"/>
      <c r="AI59" s="454"/>
      <c r="AJ59" s="454"/>
      <c r="AK59" s="454"/>
      <c r="AL59" s="454"/>
      <c r="AM59" s="454"/>
      <c r="AN59" s="454"/>
      <c r="AO59" s="454"/>
      <c r="AP59" s="454"/>
      <c r="AQ59" s="454"/>
      <c r="AR59" s="454"/>
      <c r="AS59" s="454"/>
      <c r="AT59" s="454"/>
      <c r="AU59" s="454"/>
      <c r="AV59" s="455"/>
      <c r="AW59" s="42"/>
    </row>
    <row r="60" spans="1:49" x14ac:dyDescent="0.2">
      <c r="A60" s="42"/>
      <c r="B60" s="474"/>
      <c r="C60" s="475"/>
      <c r="D60" s="75"/>
      <c r="E60" s="75"/>
      <c r="F60" s="75"/>
      <c r="G60" s="483"/>
      <c r="H60" s="484"/>
      <c r="I60" s="484"/>
      <c r="J60" s="484"/>
      <c r="K60" s="484"/>
      <c r="L60" s="484"/>
      <c r="M60" s="484"/>
      <c r="N60" s="484"/>
      <c r="O60" s="484"/>
      <c r="P60" s="484"/>
      <c r="Q60" s="484"/>
      <c r="R60" s="484"/>
      <c r="S60" s="484"/>
      <c r="T60" s="484"/>
      <c r="U60" s="484"/>
      <c r="V60" s="484"/>
      <c r="W60" s="484"/>
      <c r="X60" s="485"/>
      <c r="Y60" s="453"/>
      <c r="Z60" s="454"/>
      <c r="AA60" s="454"/>
      <c r="AB60" s="454"/>
      <c r="AC60" s="454"/>
      <c r="AD60" s="454"/>
      <c r="AE60" s="454"/>
      <c r="AF60" s="454"/>
      <c r="AG60" s="454"/>
      <c r="AH60" s="454"/>
      <c r="AI60" s="454"/>
      <c r="AJ60" s="454"/>
      <c r="AK60" s="454"/>
      <c r="AL60" s="454"/>
      <c r="AM60" s="454"/>
      <c r="AN60" s="454"/>
      <c r="AO60" s="454"/>
      <c r="AP60" s="454"/>
      <c r="AQ60" s="454"/>
      <c r="AR60" s="454"/>
      <c r="AS60" s="454"/>
      <c r="AT60" s="454"/>
      <c r="AU60" s="454"/>
      <c r="AV60" s="455"/>
      <c r="AW60" s="42"/>
    </row>
    <row r="61" spans="1:49" x14ac:dyDescent="0.2">
      <c r="A61" s="42"/>
      <c r="B61" s="476"/>
      <c r="C61" s="477"/>
      <c r="D61" s="76"/>
      <c r="E61" s="76"/>
      <c r="F61" s="76"/>
      <c r="G61" s="486"/>
      <c r="H61" s="487"/>
      <c r="I61" s="487"/>
      <c r="J61" s="487"/>
      <c r="K61" s="487"/>
      <c r="L61" s="487"/>
      <c r="M61" s="487"/>
      <c r="N61" s="487"/>
      <c r="O61" s="487"/>
      <c r="P61" s="487"/>
      <c r="Q61" s="487"/>
      <c r="R61" s="487"/>
      <c r="S61" s="487"/>
      <c r="T61" s="487"/>
      <c r="U61" s="487"/>
      <c r="V61" s="487"/>
      <c r="W61" s="487"/>
      <c r="X61" s="488"/>
      <c r="Y61" s="456"/>
      <c r="Z61" s="457"/>
      <c r="AA61" s="457"/>
      <c r="AB61" s="457"/>
      <c r="AC61" s="457"/>
      <c r="AD61" s="457"/>
      <c r="AE61" s="457"/>
      <c r="AF61" s="457"/>
      <c r="AG61" s="457"/>
      <c r="AH61" s="457"/>
      <c r="AI61" s="457"/>
      <c r="AJ61" s="457"/>
      <c r="AK61" s="457"/>
      <c r="AL61" s="457"/>
      <c r="AM61" s="457"/>
      <c r="AN61" s="457"/>
      <c r="AO61" s="457"/>
      <c r="AP61" s="457"/>
      <c r="AQ61" s="457"/>
      <c r="AR61" s="457"/>
      <c r="AS61" s="457"/>
      <c r="AT61" s="457"/>
      <c r="AU61" s="457"/>
      <c r="AV61" s="458"/>
      <c r="AW61" s="42"/>
    </row>
    <row r="62" spans="1:49" x14ac:dyDescent="0.2">
      <c r="A62" s="42"/>
      <c r="B62" s="478">
        <v>10</v>
      </c>
      <c r="C62" s="479"/>
      <c r="D62" s="74"/>
      <c r="E62" s="74"/>
      <c r="F62" s="74"/>
      <c r="G62" s="480" t="s">
        <v>137</v>
      </c>
      <c r="H62" s="481"/>
      <c r="I62" s="481"/>
      <c r="J62" s="481"/>
      <c r="K62" s="481"/>
      <c r="L62" s="481"/>
      <c r="M62" s="481"/>
      <c r="N62" s="481"/>
      <c r="O62" s="481"/>
      <c r="P62" s="481"/>
      <c r="Q62" s="481"/>
      <c r="R62" s="481"/>
      <c r="S62" s="481"/>
      <c r="T62" s="481"/>
      <c r="U62" s="481"/>
      <c r="V62" s="481"/>
      <c r="W62" s="481"/>
      <c r="X62" s="482"/>
      <c r="Y62" s="413" t="s">
        <v>138</v>
      </c>
      <c r="Z62" s="451"/>
      <c r="AA62" s="451"/>
      <c r="AB62" s="451"/>
      <c r="AC62" s="451"/>
      <c r="AD62" s="451"/>
      <c r="AE62" s="451"/>
      <c r="AF62" s="451"/>
      <c r="AG62" s="451"/>
      <c r="AH62" s="451"/>
      <c r="AI62" s="451"/>
      <c r="AJ62" s="451"/>
      <c r="AK62" s="451"/>
      <c r="AL62" s="451"/>
      <c r="AM62" s="451"/>
      <c r="AN62" s="451"/>
      <c r="AO62" s="451"/>
      <c r="AP62" s="451"/>
      <c r="AQ62" s="451"/>
      <c r="AR62" s="451"/>
      <c r="AS62" s="451"/>
      <c r="AT62" s="451"/>
      <c r="AU62" s="451"/>
      <c r="AV62" s="452"/>
      <c r="AW62" s="42"/>
    </row>
    <row r="63" spans="1:49" x14ac:dyDescent="0.2">
      <c r="A63" s="42"/>
      <c r="B63" s="474"/>
      <c r="C63" s="475"/>
      <c r="D63" s="75"/>
      <c r="E63" s="75"/>
      <c r="F63" s="75"/>
      <c r="G63" s="483"/>
      <c r="H63" s="484"/>
      <c r="I63" s="484"/>
      <c r="J63" s="484"/>
      <c r="K63" s="484"/>
      <c r="L63" s="484"/>
      <c r="M63" s="484"/>
      <c r="N63" s="484"/>
      <c r="O63" s="484"/>
      <c r="P63" s="484"/>
      <c r="Q63" s="484"/>
      <c r="R63" s="484"/>
      <c r="S63" s="484"/>
      <c r="T63" s="484"/>
      <c r="U63" s="484"/>
      <c r="V63" s="484"/>
      <c r="W63" s="484"/>
      <c r="X63" s="485"/>
      <c r="Y63" s="453"/>
      <c r="Z63" s="454"/>
      <c r="AA63" s="454"/>
      <c r="AB63" s="454"/>
      <c r="AC63" s="454"/>
      <c r="AD63" s="454"/>
      <c r="AE63" s="454"/>
      <c r="AF63" s="454"/>
      <c r="AG63" s="454"/>
      <c r="AH63" s="454"/>
      <c r="AI63" s="454"/>
      <c r="AJ63" s="454"/>
      <c r="AK63" s="454"/>
      <c r="AL63" s="454"/>
      <c r="AM63" s="454"/>
      <c r="AN63" s="454"/>
      <c r="AO63" s="454"/>
      <c r="AP63" s="454"/>
      <c r="AQ63" s="454"/>
      <c r="AR63" s="454"/>
      <c r="AS63" s="454"/>
      <c r="AT63" s="454"/>
      <c r="AU63" s="454"/>
      <c r="AV63" s="455"/>
      <c r="AW63" s="42"/>
    </row>
    <row r="64" spans="1:49" x14ac:dyDescent="0.2">
      <c r="A64" s="42"/>
      <c r="B64" s="474"/>
      <c r="C64" s="475"/>
      <c r="D64" s="75"/>
      <c r="E64" s="75"/>
      <c r="F64" s="75"/>
      <c r="G64" s="483"/>
      <c r="H64" s="484"/>
      <c r="I64" s="484"/>
      <c r="J64" s="484"/>
      <c r="K64" s="484"/>
      <c r="L64" s="484"/>
      <c r="M64" s="484"/>
      <c r="N64" s="484"/>
      <c r="O64" s="484"/>
      <c r="P64" s="484"/>
      <c r="Q64" s="484"/>
      <c r="R64" s="484"/>
      <c r="S64" s="484"/>
      <c r="T64" s="484"/>
      <c r="U64" s="484"/>
      <c r="V64" s="484"/>
      <c r="W64" s="484"/>
      <c r="X64" s="485"/>
      <c r="Y64" s="453"/>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5"/>
      <c r="AW64" s="42"/>
    </row>
    <row r="65" spans="1:49" x14ac:dyDescent="0.2">
      <c r="A65" s="42"/>
      <c r="B65" s="476"/>
      <c r="C65" s="477"/>
      <c r="D65" s="76"/>
      <c r="E65" s="76"/>
      <c r="F65" s="76"/>
      <c r="G65" s="486"/>
      <c r="H65" s="487"/>
      <c r="I65" s="487"/>
      <c r="J65" s="487"/>
      <c r="K65" s="487"/>
      <c r="L65" s="487"/>
      <c r="M65" s="487"/>
      <c r="N65" s="487"/>
      <c r="O65" s="487"/>
      <c r="P65" s="487"/>
      <c r="Q65" s="487"/>
      <c r="R65" s="487"/>
      <c r="S65" s="487"/>
      <c r="T65" s="487"/>
      <c r="U65" s="487"/>
      <c r="V65" s="487"/>
      <c r="W65" s="487"/>
      <c r="X65" s="488"/>
      <c r="Y65" s="456"/>
      <c r="Z65" s="457"/>
      <c r="AA65" s="457"/>
      <c r="AB65" s="457"/>
      <c r="AC65" s="457"/>
      <c r="AD65" s="457"/>
      <c r="AE65" s="457"/>
      <c r="AF65" s="457"/>
      <c r="AG65" s="457"/>
      <c r="AH65" s="457"/>
      <c r="AI65" s="457"/>
      <c r="AJ65" s="457"/>
      <c r="AK65" s="457"/>
      <c r="AL65" s="457"/>
      <c r="AM65" s="457"/>
      <c r="AN65" s="457"/>
      <c r="AO65" s="457"/>
      <c r="AP65" s="457"/>
      <c r="AQ65" s="457"/>
      <c r="AR65" s="457"/>
      <c r="AS65" s="457"/>
      <c r="AT65" s="457"/>
      <c r="AU65" s="457"/>
      <c r="AV65" s="458"/>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59" t="s">
        <v>69</v>
      </c>
      <c r="B68" s="460"/>
      <c r="C68" s="460"/>
      <c r="D68" s="460"/>
      <c r="E68" s="460"/>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460"/>
      <c r="AI68" s="460"/>
      <c r="AJ68" s="460"/>
      <c r="AK68" s="460"/>
      <c r="AL68" s="460"/>
      <c r="AM68" s="460"/>
      <c r="AN68" s="460"/>
      <c r="AO68" s="460"/>
      <c r="AP68" s="460"/>
      <c r="AQ68" s="460"/>
      <c r="AR68" s="460"/>
      <c r="AS68" s="460"/>
      <c r="AT68" s="460"/>
      <c r="AU68" s="460"/>
      <c r="AV68" s="460"/>
      <c r="AW68" s="461"/>
    </row>
    <row r="69" spans="1:49" ht="12" customHeight="1" x14ac:dyDescent="0.2">
      <c r="A69" s="462"/>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c r="AQ69" s="463"/>
      <c r="AR69" s="463"/>
      <c r="AS69" s="463"/>
      <c r="AT69" s="463"/>
      <c r="AU69" s="463"/>
      <c r="AV69" s="463"/>
      <c r="AW69" s="464"/>
    </row>
    <row r="70" spans="1:49" x14ac:dyDescent="0.2">
      <c r="A70" s="391" t="str">
        <f>"【"&amp;製品カテゴリ&amp;"】"</f>
        <v>【ドゥコンディショナー】</v>
      </c>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42"/>
      <c r="Z70" s="42"/>
      <c r="AA70" s="42"/>
      <c r="AB70" s="42"/>
      <c r="AC70" s="42"/>
      <c r="AD70" s="42"/>
      <c r="AE70" s="42"/>
      <c r="AF70" s="42"/>
      <c r="AG70" s="42"/>
      <c r="AH70" s="42"/>
      <c r="AI70" s="42"/>
      <c r="AJ70" s="42"/>
      <c r="AK70" s="42"/>
      <c r="AL70" s="42"/>
      <c r="AM70" s="42"/>
      <c r="AN70" s="42"/>
      <c r="AO70" s="42"/>
      <c r="AP70" s="42"/>
      <c r="AQ70" s="42"/>
      <c r="AR70" s="42"/>
      <c r="AS70" s="273" t="s">
        <v>33</v>
      </c>
      <c r="AT70" s="273"/>
      <c r="AU70" s="273"/>
      <c r="AV70" s="273"/>
      <c r="AW70" s="273"/>
    </row>
    <row r="71" spans="1:49" x14ac:dyDescent="0.2">
      <c r="A71" s="261"/>
      <c r="B71" s="261"/>
      <c r="C71" s="261"/>
      <c r="D71" s="261"/>
      <c r="E71" s="261"/>
      <c r="F71" s="261"/>
      <c r="G71" s="261"/>
      <c r="H71" s="261"/>
      <c r="I71" s="261"/>
      <c r="J71" s="261"/>
      <c r="K71" s="261"/>
      <c r="L71" s="261"/>
      <c r="M71" s="261"/>
      <c r="N71" s="261"/>
      <c r="O71" s="261"/>
      <c r="P71" s="261"/>
      <c r="Q71" s="261"/>
      <c r="R71" s="261"/>
      <c r="S71" s="261"/>
      <c r="T71" s="261"/>
      <c r="U71" s="261"/>
      <c r="V71" s="261"/>
      <c r="W71" s="261"/>
      <c r="X71" s="261"/>
      <c r="Y71" s="42"/>
      <c r="Z71" s="42"/>
      <c r="AA71" s="42"/>
      <c r="AB71" s="42"/>
      <c r="AC71" s="42"/>
      <c r="AD71" s="42"/>
      <c r="AE71" s="42"/>
      <c r="AF71" s="42"/>
      <c r="AG71" s="42"/>
      <c r="AH71" s="42"/>
      <c r="AI71" s="42"/>
      <c r="AJ71" s="42"/>
      <c r="AK71" s="42"/>
      <c r="AL71" s="42"/>
      <c r="AM71" s="42"/>
      <c r="AN71" s="42"/>
      <c r="AO71" s="42"/>
      <c r="AP71" s="42"/>
      <c r="AQ71" s="42"/>
      <c r="AR71" s="42"/>
      <c r="AS71" s="274"/>
      <c r="AT71" s="274"/>
      <c r="AU71" s="274"/>
      <c r="AV71" s="274"/>
      <c r="AW71" s="274"/>
    </row>
    <row r="72" spans="1:49" x14ac:dyDescent="0.2">
      <c r="A72" s="42"/>
      <c r="B72" s="261" t="s">
        <v>68</v>
      </c>
      <c r="C72" s="261"/>
      <c r="D72" s="261"/>
      <c r="E72" s="261"/>
      <c r="F72" s="261"/>
      <c r="G72" s="261"/>
      <c r="H72" s="261"/>
      <c r="I72" s="261"/>
      <c r="J72" s="261"/>
      <c r="K72" s="261"/>
      <c r="L72" s="261"/>
      <c r="M72" s="261"/>
      <c r="N72" s="261"/>
      <c r="O72" s="261"/>
      <c r="P72" s="261"/>
      <c r="Q72" s="261"/>
      <c r="R72" s="261"/>
      <c r="S72" s="261"/>
      <c r="T72" s="261"/>
      <c r="U72" s="261"/>
      <c r="V72" s="261"/>
      <c r="W72" s="261"/>
      <c r="X72" s="261"/>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61"/>
      <c r="C73" s="261"/>
      <c r="D73" s="261"/>
      <c r="E73" s="261"/>
      <c r="F73" s="261"/>
      <c r="G73" s="261"/>
      <c r="H73" s="261"/>
      <c r="I73" s="261"/>
      <c r="J73" s="261"/>
      <c r="K73" s="261"/>
      <c r="L73" s="261"/>
      <c r="M73" s="261"/>
      <c r="N73" s="261"/>
      <c r="O73" s="261"/>
      <c r="P73" s="261"/>
      <c r="Q73" s="261"/>
      <c r="R73" s="261"/>
      <c r="S73" s="261"/>
      <c r="T73" s="261"/>
      <c r="U73" s="261"/>
      <c r="V73" s="261"/>
      <c r="W73" s="261"/>
      <c r="X73" s="261"/>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61" t="s">
        <v>67</v>
      </c>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42"/>
    </row>
    <row r="75" spans="1:49" x14ac:dyDescent="0.2">
      <c r="A75" s="42"/>
      <c r="B75" s="261"/>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42"/>
    </row>
    <row r="76" spans="1:49" x14ac:dyDescent="0.2">
      <c r="A76" s="42"/>
      <c r="B76" s="261" t="s">
        <v>66</v>
      </c>
      <c r="C76" s="261"/>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42"/>
    </row>
    <row r="77" spans="1:49" x14ac:dyDescent="0.2">
      <c r="A77" s="42"/>
      <c r="B77" s="261"/>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42"/>
    </row>
    <row r="78" spans="1:49" x14ac:dyDescent="0.2">
      <c r="A78" s="42"/>
      <c r="B78" s="261" t="s">
        <v>65</v>
      </c>
      <c r="C78" s="261"/>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42"/>
    </row>
    <row r="79" spans="1:49" x14ac:dyDescent="0.2">
      <c r="A79" s="42"/>
      <c r="B79" s="262"/>
      <c r="C79" s="262"/>
      <c r="D79" s="262"/>
      <c r="E79" s="262"/>
      <c r="F79" s="262"/>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42"/>
    </row>
    <row r="80" spans="1:49" x14ac:dyDescent="0.2">
      <c r="A80" s="42"/>
      <c r="B80" s="467" t="s">
        <v>64</v>
      </c>
      <c r="C80" s="467"/>
      <c r="D80" s="276" t="s">
        <v>63</v>
      </c>
      <c r="E80" s="277"/>
      <c r="F80" s="388"/>
      <c r="G80" s="467" t="s">
        <v>62</v>
      </c>
      <c r="H80" s="467"/>
      <c r="I80" s="467"/>
      <c r="J80" s="467"/>
      <c r="K80" s="467"/>
      <c r="L80" s="467"/>
      <c r="M80" s="467"/>
      <c r="N80" s="467"/>
      <c r="O80" s="467"/>
      <c r="P80" s="467"/>
      <c r="Q80" s="467"/>
      <c r="R80" s="467"/>
      <c r="S80" s="467"/>
      <c r="T80" s="467"/>
      <c r="U80" s="467"/>
      <c r="V80" s="467"/>
      <c r="W80" s="467"/>
      <c r="X80" s="467"/>
      <c r="Y80" s="467"/>
      <c r="Z80" s="467"/>
      <c r="AA80" s="467"/>
      <c r="AB80" s="467"/>
      <c r="AC80" s="467"/>
      <c r="AD80" s="467"/>
      <c r="AE80" s="467"/>
      <c r="AF80" s="467"/>
      <c r="AG80" s="467"/>
      <c r="AH80" s="467"/>
      <c r="AI80" s="467"/>
      <c r="AJ80" s="467"/>
      <c r="AK80" s="467"/>
      <c r="AL80" s="42"/>
      <c r="AM80" s="42"/>
      <c r="AN80" s="42"/>
      <c r="AO80" s="42"/>
      <c r="AP80" s="42"/>
      <c r="AQ80" s="42"/>
      <c r="AR80" s="42"/>
      <c r="AS80" s="42"/>
      <c r="AT80" s="42"/>
      <c r="AU80" s="42"/>
      <c r="AV80" s="42"/>
      <c r="AW80" s="42"/>
    </row>
    <row r="81" spans="1:49" x14ac:dyDescent="0.2">
      <c r="A81" s="42"/>
      <c r="B81" s="467"/>
      <c r="C81" s="467"/>
      <c r="D81" s="278"/>
      <c r="E81" s="279"/>
      <c r="F81" s="389"/>
      <c r="G81" s="467"/>
      <c r="H81" s="467"/>
      <c r="I81" s="467"/>
      <c r="J81" s="467"/>
      <c r="K81" s="467"/>
      <c r="L81" s="467"/>
      <c r="M81" s="467"/>
      <c r="N81" s="467"/>
      <c r="O81" s="467"/>
      <c r="P81" s="467"/>
      <c r="Q81" s="467"/>
      <c r="R81" s="467"/>
      <c r="S81" s="467"/>
      <c r="T81" s="467"/>
      <c r="U81" s="467"/>
      <c r="V81" s="467"/>
      <c r="W81" s="467"/>
      <c r="X81" s="467"/>
      <c r="Y81" s="467"/>
      <c r="Z81" s="467"/>
      <c r="AA81" s="467"/>
      <c r="AB81" s="467"/>
      <c r="AC81" s="467"/>
      <c r="AD81" s="467"/>
      <c r="AE81" s="467"/>
      <c r="AF81" s="467"/>
      <c r="AG81" s="467"/>
      <c r="AH81" s="467"/>
      <c r="AI81" s="467"/>
      <c r="AJ81" s="467"/>
      <c r="AK81" s="467"/>
      <c r="AL81" s="42"/>
      <c r="AM81" s="42"/>
      <c r="AN81" s="42"/>
      <c r="AO81" s="42"/>
      <c r="AP81" s="42"/>
      <c r="AQ81" s="42"/>
      <c r="AR81" s="42"/>
      <c r="AS81" s="42"/>
      <c r="AT81" s="42"/>
      <c r="AU81" s="42"/>
      <c r="AV81" s="42"/>
      <c r="AW81" s="42"/>
    </row>
    <row r="82" spans="1:49" ht="12" customHeight="1" x14ac:dyDescent="0.2">
      <c r="A82" s="42"/>
      <c r="B82" s="474">
        <v>1</v>
      </c>
      <c r="C82" s="475"/>
      <c r="D82" s="75"/>
      <c r="E82" s="75"/>
      <c r="F82" s="75"/>
      <c r="G82" s="498" t="s">
        <v>59</v>
      </c>
      <c r="H82" s="498"/>
      <c r="I82" s="498"/>
      <c r="J82" s="498"/>
      <c r="K82" s="498"/>
      <c r="L82" s="498"/>
      <c r="M82" s="498"/>
      <c r="N82" s="498"/>
      <c r="O82" s="498"/>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2"/>
      <c r="AM82" s="42"/>
      <c r="AN82" s="42"/>
      <c r="AO82" s="42"/>
      <c r="AP82" s="42"/>
      <c r="AQ82" s="42"/>
      <c r="AR82" s="42"/>
      <c r="AS82" s="42"/>
      <c r="AT82" s="42"/>
      <c r="AU82" s="42"/>
      <c r="AV82" s="42"/>
      <c r="AW82" s="42"/>
    </row>
    <row r="83" spans="1:49" x14ac:dyDescent="0.2">
      <c r="A83" s="42"/>
      <c r="B83" s="474"/>
      <c r="C83" s="475"/>
      <c r="D83" s="75"/>
      <c r="E83" s="75"/>
      <c r="F83" s="75"/>
      <c r="G83" s="498"/>
      <c r="H83" s="498"/>
      <c r="I83" s="498"/>
      <c r="J83" s="498"/>
      <c r="K83" s="498"/>
      <c r="L83" s="498"/>
      <c r="M83" s="498"/>
      <c r="N83" s="498"/>
      <c r="O83" s="498"/>
      <c r="P83" s="498"/>
      <c r="Q83" s="498"/>
      <c r="R83" s="498"/>
      <c r="S83" s="498"/>
      <c r="T83" s="498"/>
      <c r="U83" s="498"/>
      <c r="V83" s="498"/>
      <c r="W83" s="498"/>
      <c r="X83" s="498"/>
      <c r="Y83" s="498"/>
      <c r="Z83" s="498"/>
      <c r="AA83" s="498"/>
      <c r="AB83" s="498"/>
      <c r="AC83" s="498"/>
      <c r="AD83" s="498"/>
      <c r="AE83" s="498"/>
      <c r="AF83" s="498"/>
      <c r="AG83" s="498"/>
      <c r="AH83" s="498"/>
      <c r="AI83" s="498"/>
      <c r="AJ83" s="498"/>
      <c r="AK83" s="498"/>
      <c r="AL83" s="42"/>
      <c r="AM83" s="42"/>
      <c r="AN83" s="42"/>
      <c r="AO83" s="42"/>
      <c r="AP83" s="42"/>
      <c r="AQ83" s="42"/>
      <c r="AR83" s="42"/>
      <c r="AS83" s="42"/>
      <c r="AT83" s="42"/>
      <c r="AU83" s="42"/>
      <c r="AV83" s="42"/>
      <c r="AW83" s="42"/>
    </row>
    <row r="84" spans="1:49" x14ac:dyDescent="0.2">
      <c r="A84" s="42"/>
      <c r="B84" s="476"/>
      <c r="C84" s="477"/>
      <c r="D84" s="76"/>
      <c r="E84" s="76"/>
      <c r="F84" s="76"/>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c r="AL84" s="42"/>
      <c r="AM84" s="42"/>
      <c r="AN84" s="42"/>
      <c r="AO84" s="42"/>
      <c r="AP84" s="42"/>
      <c r="AQ84" s="42"/>
      <c r="AR84" s="42"/>
      <c r="AS84" s="42"/>
      <c r="AT84" s="42"/>
      <c r="AU84" s="42"/>
      <c r="AV84" s="42"/>
      <c r="AW84" s="42"/>
    </row>
    <row r="85" spans="1:49" x14ac:dyDescent="0.2">
      <c r="A85" s="42"/>
      <c r="B85" s="478">
        <v>2</v>
      </c>
      <c r="C85" s="479"/>
      <c r="D85" s="74"/>
      <c r="E85" s="74"/>
      <c r="F85" s="74"/>
      <c r="G85" s="498" t="s">
        <v>61</v>
      </c>
      <c r="H85" s="498"/>
      <c r="I85" s="498"/>
      <c r="J85" s="498"/>
      <c r="K85" s="498"/>
      <c r="L85" s="498"/>
      <c r="M85" s="498"/>
      <c r="N85" s="498"/>
      <c r="O85" s="498"/>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2"/>
      <c r="AM85" s="42"/>
      <c r="AN85" s="42"/>
      <c r="AO85" s="42"/>
      <c r="AP85" s="42"/>
      <c r="AQ85" s="42"/>
      <c r="AR85" s="42"/>
      <c r="AS85" s="42"/>
      <c r="AT85" s="42"/>
      <c r="AU85" s="42"/>
      <c r="AV85" s="42"/>
      <c r="AW85" s="42"/>
    </row>
    <row r="86" spans="1:49" x14ac:dyDescent="0.2">
      <c r="A86" s="42"/>
      <c r="B86" s="474"/>
      <c r="C86" s="475"/>
      <c r="D86" s="75"/>
      <c r="E86" s="75"/>
      <c r="F86" s="75"/>
      <c r="G86" s="498"/>
      <c r="H86" s="498"/>
      <c r="I86" s="498"/>
      <c r="J86" s="498"/>
      <c r="K86" s="498"/>
      <c r="L86" s="498"/>
      <c r="M86" s="498"/>
      <c r="N86" s="498"/>
      <c r="O86" s="498"/>
      <c r="P86" s="498"/>
      <c r="Q86" s="498"/>
      <c r="R86" s="498"/>
      <c r="S86" s="498"/>
      <c r="T86" s="498"/>
      <c r="U86" s="498"/>
      <c r="V86" s="498"/>
      <c r="W86" s="498"/>
      <c r="X86" s="498"/>
      <c r="Y86" s="498"/>
      <c r="Z86" s="498"/>
      <c r="AA86" s="498"/>
      <c r="AB86" s="498"/>
      <c r="AC86" s="498"/>
      <c r="AD86" s="498"/>
      <c r="AE86" s="498"/>
      <c r="AF86" s="498"/>
      <c r="AG86" s="498"/>
      <c r="AH86" s="498"/>
      <c r="AI86" s="498"/>
      <c r="AJ86" s="498"/>
      <c r="AK86" s="498"/>
      <c r="AL86" s="42"/>
      <c r="AM86" s="42"/>
      <c r="AN86" s="42"/>
      <c r="AO86" s="42"/>
      <c r="AP86" s="42"/>
      <c r="AQ86" s="42"/>
      <c r="AR86" s="42"/>
      <c r="AS86" s="42"/>
      <c r="AT86" s="42"/>
      <c r="AU86" s="42"/>
      <c r="AV86" s="42"/>
      <c r="AW86" s="42"/>
    </row>
    <row r="87" spans="1:49" x14ac:dyDescent="0.2">
      <c r="A87" s="42"/>
      <c r="B87" s="476"/>
      <c r="C87" s="477"/>
      <c r="D87" s="76"/>
      <c r="E87" s="76"/>
      <c r="F87" s="76"/>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2"/>
      <c r="AM87" s="42"/>
      <c r="AN87" s="42"/>
      <c r="AO87" s="42"/>
      <c r="AP87" s="42"/>
      <c r="AQ87" s="42"/>
      <c r="AR87" s="42"/>
      <c r="AS87" s="42"/>
      <c r="AT87" s="42"/>
      <c r="AU87" s="42"/>
      <c r="AV87" s="42"/>
      <c r="AW87" s="42"/>
    </row>
    <row r="88" spans="1:49" x14ac:dyDescent="0.2">
      <c r="A88" s="42"/>
      <c r="B88" s="478">
        <v>3</v>
      </c>
      <c r="C88" s="479"/>
      <c r="D88" s="74"/>
      <c r="E88" s="74"/>
      <c r="F88" s="74"/>
      <c r="G88" s="498" t="s">
        <v>60</v>
      </c>
      <c r="H88" s="498"/>
      <c r="I88" s="498"/>
      <c r="J88" s="498"/>
      <c r="K88" s="498"/>
      <c r="L88" s="498"/>
      <c r="M88" s="498"/>
      <c r="N88" s="498"/>
      <c r="O88" s="498"/>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2"/>
      <c r="AM88" s="42"/>
      <c r="AN88" s="42"/>
      <c r="AO88" s="42"/>
      <c r="AP88" s="42"/>
      <c r="AQ88" s="42"/>
      <c r="AR88" s="42"/>
      <c r="AS88" s="42"/>
      <c r="AT88" s="42"/>
      <c r="AU88" s="42"/>
      <c r="AV88" s="42"/>
      <c r="AW88" s="42"/>
    </row>
    <row r="89" spans="1:49" x14ac:dyDescent="0.2">
      <c r="A89" s="42"/>
      <c r="B89" s="474"/>
      <c r="C89" s="475"/>
      <c r="D89" s="75"/>
      <c r="E89" s="75"/>
      <c r="F89" s="75"/>
      <c r="G89" s="498"/>
      <c r="H89" s="498"/>
      <c r="I89" s="498"/>
      <c r="J89" s="498"/>
      <c r="K89" s="498"/>
      <c r="L89" s="498"/>
      <c r="M89" s="498"/>
      <c r="N89" s="498"/>
      <c r="O89" s="498"/>
      <c r="P89" s="498"/>
      <c r="Q89" s="498"/>
      <c r="R89" s="498"/>
      <c r="S89" s="498"/>
      <c r="T89" s="498"/>
      <c r="U89" s="498"/>
      <c r="V89" s="498"/>
      <c r="W89" s="498"/>
      <c r="X89" s="498"/>
      <c r="Y89" s="498"/>
      <c r="Z89" s="498"/>
      <c r="AA89" s="498"/>
      <c r="AB89" s="498"/>
      <c r="AC89" s="498"/>
      <c r="AD89" s="498"/>
      <c r="AE89" s="498"/>
      <c r="AF89" s="498"/>
      <c r="AG89" s="498"/>
      <c r="AH89" s="498"/>
      <c r="AI89" s="498"/>
      <c r="AJ89" s="498"/>
      <c r="AK89" s="498"/>
      <c r="AL89" s="42"/>
      <c r="AM89" s="42"/>
      <c r="AN89" s="42"/>
      <c r="AO89" s="42"/>
      <c r="AP89" s="42"/>
      <c r="AQ89" s="42"/>
      <c r="AR89" s="42"/>
      <c r="AS89" s="42"/>
      <c r="AT89" s="42"/>
      <c r="AU89" s="42"/>
      <c r="AV89" s="42"/>
      <c r="AW89" s="42"/>
    </row>
    <row r="90" spans="1:49" x14ac:dyDescent="0.2">
      <c r="A90" s="42"/>
      <c r="B90" s="476"/>
      <c r="C90" s="477"/>
      <c r="D90" s="76"/>
      <c r="E90" s="76"/>
      <c r="F90" s="76"/>
      <c r="G90" s="498"/>
      <c r="H90" s="498"/>
      <c r="I90" s="498"/>
      <c r="J90" s="498"/>
      <c r="K90" s="498"/>
      <c r="L90" s="498"/>
      <c r="M90" s="498"/>
      <c r="N90" s="498"/>
      <c r="O90" s="498"/>
      <c r="P90" s="498"/>
      <c r="Q90" s="498"/>
      <c r="R90" s="498"/>
      <c r="S90" s="498"/>
      <c r="T90" s="498"/>
      <c r="U90" s="498"/>
      <c r="V90" s="498"/>
      <c r="W90" s="498"/>
      <c r="X90" s="498"/>
      <c r="Y90" s="498"/>
      <c r="Z90" s="498"/>
      <c r="AA90" s="498"/>
      <c r="AB90" s="498"/>
      <c r="AC90" s="498"/>
      <c r="AD90" s="498"/>
      <c r="AE90" s="498"/>
      <c r="AF90" s="498"/>
      <c r="AG90" s="498"/>
      <c r="AH90" s="498"/>
      <c r="AI90" s="498"/>
      <c r="AJ90" s="498"/>
      <c r="AK90" s="498"/>
      <c r="AL90" s="42"/>
      <c r="AM90" s="42"/>
      <c r="AN90" s="42"/>
      <c r="AO90" s="42"/>
      <c r="AP90" s="42"/>
      <c r="AQ90" s="42"/>
      <c r="AR90" s="42"/>
      <c r="AS90" s="42"/>
      <c r="AT90" s="42"/>
      <c r="AU90" s="42"/>
      <c r="AV90" s="42"/>
      <c r="AW90" s="42"/>
    </row>
    <row r="91" spans="1:49" x14ac:dyDescent="0.2">
      <c r="A91" s="42"/>
      <c r="B91" s="474">
        <v>4</v>
      </c>
      <c r="C91" s="475"/>
      <c r="D91" s="75"/>
      <c r="E91" s="75"/>
      <c r="F91" s="75"/>
      <c r="G91" s="499" t="s">
        <v>58</v>
      </c>
      <c r="H91" s="499"/>
      <c r="I91" s="499"/>
      <c r="J91" s="499"/>
      <c r="K91" s="499"/>
      <c r="L91" s="499"/>
      <c r="M91" s="499"/>
      <c r="N91" s="499"/>
      <c r="O91" s="499"/>
      <c r="P91" s="499"/>
      <c r="Q91" s="499"/>
      <c r="R91" s="499"/>
      <c r="S91" s="499"/>
      <c r="T91" s="499"/>
      <c r="U91" s="499"/>
      <c r="V91" s="499"/>
      <c r="W91" s="499"/>
      <c r="X91" s="499"/>
      <c r="Y91" s="499"/>
      <c r="Z91" s="499"/>
      <c r="AA91" s="499"/>
      <c r="AB91" s="499"/>
      <c r="AC91" s="499"/>
      <c r="AD91" s="499"/>
      <c r="AE91" s="499"/>
      <c r="AF91" s="499"/>
      <c r="AG91" s="499"/>
      <c r="AH91" s="499"/>
      <c r="AI91" s="499"/>
      <c r="AJ91" s="499"/>
      <c r="AK91" s="499"/>
      <c r="AL91" s="42"/>
      <c r="AM91" s="42"/>
      <c r="AN91" s="42"/>
      <c r="AO91" s="42"/>
      <c r="AP91" s="42"/>
      <c r="AQ91" s="42"/>
      <c r="AR91" s="42"/>
      <c r="AS91" s="42"/>
      <c r="AT91" s="42"/>
      <c r="AU91" s="42"/>
      <c r="AV91" s="42"/>
      <c r="AW91" s="42"/>
    </row>
    <row r="92" spans="1:49" x14ac:dyDescent="0.2">
      <c r="A92" s="42"/>
      <c r="B92" s="474"/>
      <c r="C92" s="475"/>
      <c r="D92" s="75"/>
      <c r="E92" s="75"/>
      <c r="F92" s="75"/>
      <c r="G92" s="499"/>
      <c r="H92" s="499"/>
      <c r="I92" s="499"/>
      <c r="J92" s="499"/>
      <c r="K92" s="499"/>
      <c r="L92" s="499"/>
      <c r="M92" s="499"/>
      <c r="N92" s="499"/>
      <c r="O92" s="499"/>
      <c r="P92" s="499"/>
      <c r="Q92" s="499"/>
      <c r="R92" s="499"/>
      <c r="S92" s="499"/>
      <c r="T92" s="499"/>
      <c r="U92" s="499"/>
      <c r="V92" s="499"/>
      <c r="W92" s="499"/>
      <c r="X92" s="499"/>
      <c r="Y92" s="499"/>
      <c r="Z92" s="499"/>
      <c r="AA92" s="499"/>
      <c r="AB92" s="499"/>
      <c r="AC92" s="499"/>
      <c r="AD92" s="499"/>
      <c r="AE92" s="499"/>
      <c r="AF92" s="499"/>
      <c r="AG92" s="499"/>
      <c r="AH92" s="499"/>
      <c r="AI92" s="499"/>
      <c r="AJ92" s="499"/>
      <c r="AK92" s="499"/>
      <c r="AL92" s="42"/>
      <c r="AM92" s="42"/>
      <c r="AN92" s="42"/>
      <c r="AO92" s="42"/>
      <c r="AP92" s="42"/>
      <c r="AQ92" s="42"/>
      <c r="AR92" s="42"/>
      <c r="AS92" s="42"/>
      <c r="AT92" s="42"/>
      <c r="AU92" s="42"/>
      <c r="AV92" s="42"/>
      <c r="AW92" s="42"/>
    </row>
    <row r="93" spans="1:49" x14ac:dyDescent="0.2">
      <c r="A93" s="42"/>
      <c r="B93" s="476"/>
      <c r="C93" s="477"/>
      <c r="D93" s="76"/>
      <c r="E93" s="76"/>
      <c r="F93" s="76"/>
      <c r="G93" s="499"/>
      <c r="H93" s="499"/>
      <c r="I93" s="499"/>
      <c r="J93" s="499"/>
      <c r="K93" s="499"/>
      <c r="L93" s="499"/>
      <c r="M93" s="499"/>
      <c r="N93" s="499"/>
      <c r="O93" s="499"/>
      <c r="P93" s="499"/>
      <c r="Q93" s="499"/>
      <c r="R93" s="499"/>
      <c r="S93" s="499"/>
      <c r="T93" s="499"/>
      <c r="U93" s="499"/>
      <c r="V93" s="499"/>
      <c r="W93" s="499"/>
      <c r="X93" s="499"/>
      <c r="Y93" s="499"/>
      <c r="Z93" s="499"/>
      <c r="AA93" s="499"/>
      <c r="AB93" s="499"/>
      <c r="AC93" s="499"/>
      <c r="AD93" s="499"/>
      <c r="AE93" s="499"/>
      <c r="AF93" s="499"/>
      <c r="AG93" s="499"/>
      <c r="AH93" s="499"/>
      <c r="AI93" s="499"/>
      <c r="AJ93" s="499"/>
      <c r="AK93" s="499"/>
      <c r="AL93" s="42"/>
      <c r="AM93" s="42"/>
      <c r="AN93" s="42"/>
      <c r="AO93" s="42"/>
      <c r="AP93" s="42"/>
      <c r="AQ93" s="42"/>
      <c r="AR93" s="42"/>
      <c r="AS93" s="42"/>
      <c r="AT93" s="42"/>
      <c r="AU93" s="42"/>
      <c r="AV93" s="42"/>
      <c r="AW93" s="42"/>
    </row>
    <row r="94" spans="1:49" x14ac:dyDescent="0.2">
      <c r="A94" s="42"/>
      <c r="B94" s="478">
        <v>5</v>
      </c>
      <c r="C94" s="479"/>
      <c r="D94" s="74"/>
      <c r="E94" s="74"/>
      <c r="F94" s="74"/>
      <c r="G94" s="499" t="s">
        <v>109</v>
      </c>
      <c r="H94" s="499"/>
      <c r="I94" s="499"/>
      <c r="J94" s="499"/>
      <c r="K94" s="499"/>
      <c r="L94" s="499"/>
      <c r="M94" s="499"/>
      <c r="N94" s="499"/>
      <c r="O94" s="499"/>
      <c r="P94" s="499"/>
      <c r="Q94" s="499"/>
      <c r="R94" s="499"/>
      <c r="S94" s="499"/>
      <c r="T94" s="499"/>
      <c r="U94" s="499"/>
      <c r="V94" s="499"/>
      <c r="W94" s="499"/>
      <c r="X94" s="499"/>
      <c r="Y94" s="499"/>
      <c r="Z94" s="499"/>
      <c r="AA94" s="499"/>
      <c r="AB94" s="499"/>
      <c r="AC94" s="499"/>
      <c r="AD94" s="499"/>
      <c r="AE94" s="499"/>
      <c r="AF94" s="499"/>
      <c r="AG94" s="499"/>
      <c r="AH94" s="499"/>
      <c r="AI94" s="499"/>
      <c r="AJ94" s="499"/>
      <c r="AK94" s="499"/>
      <c r="AL94" s="42"/>
      <c r="AM94" s="42"/>
      <c r="AN94" s="42"/>
      <c r="AO94" s="42"/>
      <c r="AP94" s="42"/>
      <c r="AQ94" s="42"/>
      <c r="AR94" s="42"/>
      <c r="AS94" s="42"/>
      <c r="AT94" s="42"/>
      <c r="AU94" s="42"/>
      <c r="AV94" s="42"/>
      <c r="AW94" s="42"/>
    </row>
    <row r="95" spans="1:49" x14ac:dyDescent="0.2">
      <c r="A95" s="42"/>
      <c r="B95" s="474"/>
      <c r="C95" s="475"/>
      <c r="D95" s="75"/>
      <c r="E95" s="75"/>
      <c r="F95" s="75"/>
      <c r="G95" s="499"/>
      <c r="H95" s="499"/>
      <c r="I95" s="499"/>
      <c r="J95" s="499"/>
      <c r="K95" s="499"/>
      <c r="L95" s="499"/>
      <c r="M95" s="499"/>
      <c r="N95" s="499"/>
      <c r="O95" s="499"/>
      <c r="P95" s="499"/>
      <c r="Q95" s="499"/>
      <c r="R95" s="499"/>
      <c r="S95" s="499"/>
      <c r="T95" s="499"/>
      <c r="U95" s="499"/>
      <c r="V95" s="499"/>
      <c r="W95" s="499"/>
      <c r="X95" s="499"/>
      <c r="Y95" s="499"/>
      <c r="Z95" s="499"/>
      <c r="AA95" s="499"/>
      <c r="AB95" s="499"/>
      <c r="AC95" s="499"/>
      <c r="AD95" s="499"/>
      <c r="AE95" s="499"/>
      <c r="AF95" s="499"/>
      <c r="AG95" s="499"/>
      <c r="AH95" s="499"/>
      <c r="AI95" s="499"/>
      <c r="AJ95" s="499"/>
      <c r="AK95" s="499"/>
      <c r="AL95" s="42"/>
      <c r="AM95" s="42"/>
      <c r="AN95" s="42"/>
      <c r="AO95" s="42"/>
      <c r="AP95" s="42"/>
      <c r="AQ95" s="42"/>
      <c r="AR95" s="42"/>
      <c r="AS95" s="42"/>
      <c r="AT95" s="42"/>
      <c r="AU95" s="42"/>
      <c r="AV95" s="42"/>
      <c r="AW95" s="42"/>
    </row>
    <row r="96" spans="1:49" x14ac:dyDescent="0.2">
      <c r="A96" s="42"/>
      <c r="B96" s="476"/>
      <c r="C96" s="477"/>
      <c r="D96" s="76"/>
      <c r="E96" s="76"/>
      <c r="F96" s="76"/>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499"/>
      <c r="AK96" s="499"/>
      <c r="AL96" s="42"/>
      <c r="AM96" s="42"/>
      <c r="AN96" s="42"/>
      <c r="AO96" s="42"/>
      <c r="AP96" s="42"/>
      <c r="AQ96" s="42"/>
      <c r="AR96" s="42"/>
      <c r="AS96" s="42"/>
      <c r="AT96" s="42"/>
      <c r="AU96" s="42"/>
      <c r="AV96" s="42"/>
      <c r="AW96" s="42"/>
    </row>
    <row r="97" spans="1:49" x14ac:dyDescent="0.2">
      <c r="A97" s="42"/>
      <c r="B97" s="478">
        <v>6</v>
      </c>
      <c r="C97" s="479"/>
      <c r="D97" s="74"/>
      <c r="E97" s="74"/>
      <c r="F97" s="74"/>
      <c r="G97" s="499" t="s">
        <v>110</v>
      </c>
      <c r="H97" s="499"/>
      <c r="I97" s="499"/>
      <c r="J97" s="499"/>
      <c r="K97" s="499"/>
      <c r="L97" s="499"/>
      <c r="M97" s="499"/>
      <c r="N97" s="499"/>
      <c r="O97" s="499"/>
      <c r="P97" s="499"/>
      <c r="Q97" s="499"/>
      <c r="R97" s="499"/>
      <c r="S97" s="499"/>
      <c r="T97" s="499"/>
      <c r="U97" s="499"/>
      <c r="V97" s="499"/>
      <c r="W97" s="499"/>
      <c r="X97" s="499"/>
      <c r="Y97" s="499"/>
      <c r="Z97" s="499"/>
      <c r="AA97" s="499"/>
      <c r="AB97" s="499"/>
      <c r="AC97" s="499"/>
      <c r="AD97" s="499"/>
      <c r="AE97" s="499"/>
      <c r="AF97" s="499"/>
      <c r="AG97" s="499"/>
      <c r="AH97" s="499"/>
      <c r="AI97" s="499"/>
      <c r="AJ97" s="499"/>
      <c r="AK97" s="499"/>
      <c r="AL97" s="42"/>
      <c r="AM97" s="42"/>
      <c r="AN97" s="42"/>
      <c r="AO97" s="42"/>
      <c r="AP97" s="42"/>
      <c r="AQ97" s="42"/>
      <c r="AR97" s="42"/>
      <c r="AS97" s="42"/>
      <c r="AT97" s="42"/>
      <c r="AU97" s="42"/>
      <c r="AV97" s="42"/>
      <c r="AW97" s="42"/>
    </row>
    <row r="98" spans="1:49" x14ac:dyDescent="0.2">
      <c r="A98" s="42"/>
      <c r="B98" s="474"/>
      <c r="C98" s="475"/>
      <c r="D98" s="75"/>
      <c r="E98" s="75"/>
      <c r="F98" s="75"/>
      <c r="G98" s="499"/>
      <c r="H98" s="499"/>
      <c r="I98" s="499"/>
      <c r="J98" s="499"/>
      <c r="K98" s="499"/>
      <c r="L98" s="499"/>
      <c r="M98" s="499"/>
      <c r="N98" s="499"/>
      <c r="O98" s="499"/>
      <c r="P98" s="499"/>
      <c r="Q98" s="499"/>
      <c r="R98" s="499"/>
      <c r="S98" s="499"/>
      <c r="T98" s="499"/>
      <c r="U98" s="499"/>
      <c r="V98" s="499"/>
      <c r="W98" s="499"/>
      <c r="X98" s="499"/>
      <c r="Y98" s="499"/>
      <c r="Z98" s="499"/>
      <c r="AA98" s="499"/>
      <c r="AB98" s="499"/>
      <c r="AC98" s="499"/>
      <c r="AD98" s="499"/>
      <c r="AE98" s="499"/>
      <c r="AF98" s="499"/>
      <c r="AG98" s="499"/>
      <c r="AH98" s="499"/>
      <c r="AI98" s="499"/>
      <c r="AJ98" s="499"/>
      <c r="AK98" s="499"/>
      <c r="AL98" s="42"/>
      <c r="AM98" s="42"/>
      <c r="AN98" s="42"/>
      <c r="AO98" s="42"/>
      <c r="AP98" s="42"/>
      <c r="AQ98" s="42"/>
      <c r="AR98" s="42"/>
      <c r="AS98" s="42"/>
      <c r="AT98" s="42"/>
      <c r="AU98" s="42"/>
      <c r="AV98" s="42"/>
      <c r="AW98" s="42"/>
    </row>
    <row r="99" spans="1:49" x14ac:dyDescent="0.2">
      <c r="A99" s="42"/>
      <c r="B99" s="476"/>
      <c r="C99" s="477"/>
      <c r="D99" s="76"/>
      <c r="E99" s="76"/>
      <c r="F99" s="76"/>
      <c r="G99" s="499"/>
      <c r="H99" s="499"/>
      <c r="I99" s="499"/>
      <c r="J99" s="499"/>
      <c r="K99" s="499"/>
      <c r="L99" s="499"/>
      <c r="M99" s="499"/>
      <c r="N99" s="499"/>
      <c r="O99" s="499"/>
      <c r="P99" s="499"/>
      <c r="Q99" s="499"/>
      <c r="R99" s="499"/>
      <c r="S99" s="499"/>
      <c r="T99" s="499"/>
      <c r="U99" s="499"/>
      <c r="V99" s="499"/>
      <c r="W99" s="499"/>
      <c r="X99" s="499"/>
      <c r="Y99" s="499"/>
      <c r="Z99" s="499"/>
      <c r="AA99" s="499"/>
      <c r="AB99" s="499"/>
      <c r="AC99" s="499"/>
      <c r="AD99" s="499"/>
      <c r="AE99" s="499"/>
      <c r="AF99" s="499"/>
      <c r="AG99" s="499"/>
      <c r="AH99" s="499"/>
      <c r="AI99" s="499"/>
      <c r="AJ99" s="499"/>
      <c r="AK99" s="499"/>
      <c r="AL99" s="42"/>
      <c r="AM99" s="42"/>
      <c r="AN99" s="42"/>
      <c r="AO99" s="42"/>
      <c r="AP99" s="42"/>
      <c r="AQ99" s="42"/>
      <c r="AR99" s="42"/>
      <c r="AS99" s="42"/>
      <c r="AT99" s="42"/>
      <c r="AU99" s="42"/>
      <c r="AV99" s="42"/>
      <c r="AW99" s="42"/>
    </row>
    <row r="100" spans="1:49" x14ac:dyDescent="0.2">
      <c r="A100" s="42"/>
      <c r="B100" s="478">
        <v>7</v>
      </c>
      <c r="C100" s="479"/>
      <c r="D100" s="74"/>
      <c r="E100" s="74"/>
      <c r="F100" s="74"/>
      <c r="G100" s="498" t="s">
        <v>111</v>
      </c>
      <c r="H100" s="498"/>
      <c r="I100" s="498"/>
      <c r="J100" s="498"/>
      <c r="K100" s="498"/>
      <c r="L100" s="498"/>
      <c r="M100" s="498"/>
      <c r="N100" s="498"/>
      <c r="O100" s="498"/>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2"/>
      <c r="AM100" s="42"/>
      <c r="AN100" s="42"/>
      <c r="AO100" s="42"/>
      <c r="AP100" s="42"/>
      <c r="AQ100" s="42"/>
      <c r="AR100" s="42"/>
      <c r="AS100" s="42"/>
      <c r="AT100" s="42"/>
      <c r="AU100" s="42"/>
      <c r="AV100" s="42"/>
      <c r="AW100" s="42"/>
    </row>
    <row r="101" spans="1:49" x14ac:dyDescent="0.2">
      <c r="A101" s="42"/>
      <c r="B101" s="474"/>
      <c r="C101" s="475"/>
      <c r="D101" s="75"/>
      <c r="E101" s="75"/>
      <c r="F101" s="75"/>
      <c r="G101" s="498"/>
      <c r="H101" s="498"/>
      <c r="I101" s="498"/>
      <c r="J101" s="498"/>
      <c r="K101" s="498"/>
      <c r="L101" s="498"/>
      <c r="M101" s="498"/>
      <c r="N101" s="498"/>
      <c r="O101" s="498"/>
      <c r="P101" s="498"/>
      <c r="Q101" s="498"/>
      <c r="R101" s="498"/>
      <c r="S101" s="498"/>
      <c r="T101" s="498"/>
      <c r="U101" s="498"/>
      <c r="V101" s="498"/>
      <c r="W101" s="498"/>
      <c r="X101" s="498"/>
      <c r="Y101" s="498"/>
      <c r="Z101" s="498"/>
      <c r="AA101" s="498"/>
      <c r="AB101" s="498"/>
      <c r="AC101" s="498"/>
      <c r="AD101" s="498"/>
      <c r="AE101" s="498"/>
      <c r="AF101" s="498"/>
      <c r="AG101" s="498"/>
      <c r="AH101" s="498"/>
      <c r="AI101" s="498"/>
      <c r="AJ101" s="498"/>
      <c r="AK101" s="498"/>
      <c r="AL101" s="42"/>
      <c r="AM101" s="42"/>
      <c r="AN101" s="42"/>
      <c r="AO101" s="42"/>
      <c r="AP101" s="42"/>
      <c r="AQ101" s="42"/>
      <c r="AR101" s="42"/>
      <c r="AS101" s="42"/>
      <c r="AT101" s="42"/>
      <c r="AU101" s="42"/>
      <c r="AV101" s="42"/>
      <c r="AW101" s="42"/>
    </row>
    <row r="102" spans="1:49" x14ac:dyDescent="0.2">
      <c r="A102" s="42"/>
      <c r="B102" s="476"/>
      <c r="C102" s="477"/>
      <c r="D102" s="76"/>
      <c r="E102" s="76"/>
      <c r="F102" s="76"/>
      <c r="G102" s="498"/>
      <c r="H102" s="498"/>
      <c r="I102" s="498"/>
      <c r="J102" s="498"/>
      <c r="K102" s="498"/>
      <c r="L102" s="498"/>
      <c r="M102" s="498"/>
      <c r="N102" s="498"/>
      <c r="O102" s="498"/>
      <c r="P102" s="498"/>
      <c r="Q102" s="498"/>
      <c r="R102" s="498"/>
      <c r="S102" s="498"/>
      <c r="T102" s="498"/>
      <c r="U102" s="498"/>
      <c r="V102" s="498"/>
      <c r="W102" s="498"/>
      <c r="X102" s="498"/>
      <c r="Y102" s="498"/>
      <c r="Z102" s="498"/>
      <c r="AA102" s="498"/>
      <c r="AB102" s="498"/>
      <c r="AC102" s="498"/>
      <c r="AD102" s="498"/>
      <c r="AE102" s="498"/>
      <c r="AF102" s="498"/>
      <c r="AG102" s="498"/>
      <c r="AH102" s="498"/>
      <c r="AI102" s="498"/>
      <c r="AJ102" s="498"/>
      <c r="AK102" s="498"/>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SYcsa5xsJ6FBhYFl51tCMWUaExZEZX6FkbHgmvg1TQQ5h5onsodv9RGQu17hhoMGzKflDr8rYBQ4pRLjEYhuvw==" saltValue="8M9FgkJOk9P0nicX+9yR1A=="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205</v>
      </c>
      <c r="C14" s="54">
        <v>45716</v>
      </c>
      <c r="D14" s="55" t="s">
        <v>208</v>
      </c>
      <c r="E14" s="53"/>
    </row>
    <row r="15" spans="1:5" ht="39.6" x14ac:dyDescent="0.2">
      <c r="B15" s="53" t="s">
        <v>211</v>
      </c>
      <c r="C15" s="54">
        <v>45722</v>
      </c>
      <c r="D15" s="55" t="s">
        <v>216</v>
      </c>
      <c r="E15" s="53"/>
    </row>
    <row r="16" spans="1:5" x14ac:dyDescent="0.2">
      <c r="B16" s="53" t="s">
        <v>220</v>
      </c>
      <c r="C16" s="54">
        <v>45740</v>
      </c>
      <c r="D16" s="53" t="s">
        <v>221</v>
      </c>
      <c r="E16" s="53"/>
    </row>
    <row r="17" spans="2:5" ht="92.4" x14ac:dyDescent="0.2">
      <c r="B17" s="53" t="s">
        <v>222</v>
      </c>
      <c r="C17" s="54">
        <v>45744</v>
      </c>
      <c r="D17" s="55" t="s">
        <v>223</v>
      </c>
      <c r="E17" s="53"/>
    </row>
    <row r="18" spans="2:5" x14ac:dyDescent="0.2">
      <c r="B18" s="53"/>
      <c r="C18" s="53"/>
      <c r="D18" s="53"/>
      <c r="E18" s="53"/>
    </row>
  </sheetData>
  <sheetProtection algorithmName="SHA-512" hashValue="bhkfCUW8DNGh9DvQP0bKd0czh5N4WqmHwI6KmzSmzWrviutqjJAgEWMww3vc+6+rHL4jfkx26J+uKM/BiRv61A==" saltValue="qLYXcXq/9X8LHVqXd582v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rlP6xRlcgsPl+/kmIcMLch29VQYmHaQFvFzeEUhvwMLj2puP63Tm2zOuNfpQVe67nYCvxDSxCbzI+cSbzfCzjQ==" saltValue="x+/JptJ/kXX/29okEQ/Oe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9" width="18" style="23" customWidth="1"/>
    <col min="10" max="16384" width="9" style="23"/>
  </cols>
  <sheetData>
    <row r="1" spans="1:9" x14ac:dyDescent="0.2">
      <c r="H1" s="85" t="str">
        <f>'①製品審査申請書（工業会用）'!J1</f>
        <v>Ver.5.3</v>
      </c>
    </row>
    <row r="2" spans="1:9" x14ac:dyDescent="0.2">
      <c r="A2" s="500" t="s">
        <v>92</v>
      </c>
      <c r="B2" s="500"/>
      <c r="C2" s="53" t="str">
        <f>"CT0159-"&amp;E4</f>
        <v>CT0159-</v>
      </c>
    </row>
    <row r="3" spans="1:9" x14ac:dyDescent="0.2">
      <c r="G3" s="23" t="s">
        <v>118</v>
      </c>
    </row>
    <row r="4" spans="1:9" x14ac:dyDescent="0.2">
      <c r="B4" s="52" t="s">
        <v>3</v>
      </c>
      <c r="C4" s="56" t="str">
        <f>製品カテゴリ</f>
        <v>ドゥコンディショナー</v>
      </c>
      <c r="D4" s="57" t="s">
        <v>93</v>
      </c>
      <c r="E4" s="58"/>
      <c r="G4" s="501" t="str">
        <f>省力化機能パラメータ</f>
        <v>天板サイズ：　【　　】　[サイズ]
装置当たり天板の収納枚数：　【　　】　[枚]
部屋数：　【　　】　[室]</v>
      </c>
      <c r="H4" s="501"/>
      <c r="I4" s="501"/>
    </row>
    <row r="5" spans="1:9" x14ac:dyDescent="0.2">
      <c r="B5" s="52" t="s">
        <v>94</v>
      </c>
      <c r="C5" s="53">
        <f>製造事業者名</f>
        <v>0</v>
      </c>
      <c r="G5" s="501"/>
      <c r="H5" s="501"/>
      <c r="I5" s="501"/>
    </row>
    <row r="6" spans="1:9" x14ac:dyDescent="0.2">
      <c r="B6" s="52" t="s">
        <v>95</v>
      </c>
      <c r="C6" s="53">
        <f>型番</f>
        <v>0</v>
      </c>
      <c r="G6" s="501"/>
      <c r="H6" s="501"/>
      <c r="I6" s="501"/>
    </row>
    <row r="7" spans="1:9" x14ac:dyDescent="0.2">
      <c r="B7" s="35"/>
      <c r="C7" s="181"/>
      <c r="G7" s="501"/>
      <c r="H7" s="501"/>
      <c r="I7" s="501"/>
    </row>
    <row r="8" spans="1:9" x14ac:dyDescent="0.2">
      <c r="C8" s="182"/>
      <c r="G8" s="501"/>
      <c r="H8" s="501"/>
      <c r="I8" s="501"/>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t="e">
        <f>省力化指数</f>
        <v>#DIV/0!</v>
      </c>
      <c r="E12" s="160" t="e">
        <f>審査結果</f>
        <v>#DIV/0!</v>
      </c>
      <c r="F12" s="161"/>
      <c r="G12" s="156" t="s">
        <v>194</v>
      </c>
      <c r="H12" s="162" t="e">
        <f>E12</f>
        <v>#DIV/0!</v>
      </c>
    </row>
  </sheetData>
  <sheetProtection algorithmName="SHA-512" hashValue="4535GTJJdWrfcGJecTmuU9U7Jzr+xgd/0pKt10EtGZqF7zOfjk0Yfonx6DTQyLQYxIUXxkSyALnLHr1jGrAsHQ==" saltValue="lP6mvGr6HwaHdh5yebK1tg=="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7" t="s">
        <v>9</v>
      </c>
      <c r="E2" s="227"/>
      <c r="F2" s="227"/>
      <c r="G2" s="227"/>
      <c r="H2" s="227"/>
      <c r="I2" s="227"/>
      <c r="J2" s="227"/>
      <c r="K2" s="227"/>
      <c r="L2" s="227"/>
      <c r="M2" s="227"/>
      <c r="N2" s="227"/>
      <c r="O2" s="227"/>
      <c r="P2" s="227"/>
      <c r="Q2" s="227"/>
      <c r="R2" s="227"/>
      <c r="S2" s="227"/>
    </row>
    <row r="3" spans="2:20" ht="7.5" customHeight="1" x14ac:dyDescent="0.2">
      <c r="D3" s="183"/>
      <c r="E3" s="183"/>
      <c r="F3" s="183"/>
      <c r="G3" s="183"/>
      <c r="H3" s="183"/>
      <c r="I3" s="183"/>
      <c r="J3" s="183"/>
      <c r="K3" s="183"/>
      <c r="L3" s="183"/>
      <c r="M3" s="183"/>
      <c r="N3" s="183"/>
      <c r="O3" s="183"/>
      <c r="P3" s="183"/>
      <c r="Q3" s="183"/>
      <c r="R3" s="183"/>
      <c r="S3" s="183"/>
    </row>
    <row r="4" spans="2:20" ht="15" customHeight="1" x14ac:dyDescent="0.2">
      <c r="C4" t="str">
        <f>"【"&amp;製品カテゴリ&amp;"】"</f>
        <v>【ドゥコンディショナー】</v>
      </c>
      <c r="D4" s="51"/>
      <c r="E4" s="183"/>
      <c r="F4" s="183"/>
      <c r="G4" s="183"/>
      <c r="H4" s="183"/>
      <c r="I4" s="183"/>
      <c r="J4" s="183"/>
      <c r="K4" s="183"/>
      <c r="L4" s="183"/>
      <c r="M4" s="183"/>
      <c r="N4" s="20"/>
      <c r="O4" s="20"/>
      <c r="P4" s="503" t="s">
        <v>273</v>
      </c>
      <c r="Q4" s="503"/>
      <c r="R4" s="503"/>
      <c r="S4" s="503"/>
    </row>
    <row r="5" spans="2:20" ht="7.5" customHeight="1" x14ac:dyDescent="0.2">
      <c r="D5" s="183"/>
      <c r="E5" s="183"/>
      <c r="F5" s="183"/>
      <c r="G5" s="183"/>
      <c r="H5" s="183"/>
      <c r="I5" s="183"/>
      <c r="J5" s="183"/>
      <c r="K5" s="183"/>
      <c r="L5" s="183"/>
      <c r="M5" s="183"/>
      <c r="N5" s="183"/>
      <c r="O5" s="183"/>
      <c r="P5" s="183"/>
      <c r="Q5" s="183"/>
      <c r="R5" s="183"/>
      <c r="S5" s="183"/>
    </row>
    <row r="6" spans="2:20" x14ac:dyDescent="0.2">
      <c r="D6" s="4" t="s">
        <v>0</v>
      </c>
      <c r="E6" s="504">
        <f>製造事業者名</f>
        <v>0</v>
      </c>
      <c r="F6" s="504"/>
      <c r="G6" s="504"/>
      <c r="H6" s="504"/>
      <c r="I6" s="504"/>
      <c r="J6" s="504"/>
      <c r="K6" s="504"/>
      <c r="L6" s="504"/>
      <c r="M6" s="504"/>
      <c r="N6" s="504"/>
      <c r="O6" s="504"/>
      <c r="P6" s="504"/>
    </row>
    <row r="7" spans="2:20" x14ac:dyDescent="0.2">
      <c r="D7" s="4" t="s">
        <v>1</v>
      </c>
      <c r="E7" s="505">
        <f>型番</f>
        <v>0</v>
      </c>
      <c r="F7" s="505"/>
      <c r="G7" s="505"/>
      <c r="H7" s="505"/>
      <c r="I7" s="505"/>
      <c r="J7" s="505"/>
      <c r="K7" s="505"/>
      <c r="L7" s="505"/>
      <c r="M7" s="505"/>
      <c r="N7" s="505"/>
      <c r="O7" s="505"/>
      <c r="P7" s="505"/>
    </row>
    <row r="9" spans="2:20" ht="13.5" customHeight="1" x14ac:dyDescent="0.2">
      <c r="C9" s="506" t="s">
        <v>217</v>
      </c>
      <c r="D9" s="506"/>
      <c r="E9" s="506"/>
      <c r="F9" s="506"/>
      <c r="G9" s="506"/>
      <c r="H9" s="506"/>
      <c r="I9" s="506"/>
      <c r="J9" s="506"/>
      <c r="K9" s="506"/>
      <c r="L9" s="506"/>
      <c r="M9" s="506"/>
      <c r="N9" s="506"/>
      <c r="O9" s="506"/>
      <c r="P9" s="506"/>
      <c r="Q9" s="506"/>
      <c r="R9" s="506"/>
      <c r="S9" s="506"/>
      <c r="T9" s="163"/>
    </row>
    <row r="10" spans="2:20" ht="13.5" customHeight="1" x14ac:dyDescent="0.2">
      <c r="C10" s="506"/>
      <c r="D10" s="506"/>
      <c r="E10" s="506"/>
      <c r="F10" s="506"/>
      <c r="G10" s="506"/>
      <c r="H10" s="506"/>
      <c r="I10" s="506"/>
      <c r="J10" s="506"/>
      <c r="K10" s="506"/>
      <c r="L10" s="506"/>
      <c r="M10" s="506"/>
      <c r="N10" s="506"/>
      <c r="O10" s="506"/>
      <c r="P10" s="506"/>
      <c r="Q10" s="506"/>
      <c r="R10" s="506"/>
      <c r="S10" s="506"/>
      <c r="T10" s="184"/>
    </row>
    <row r="12" spans="2:20" ht="16.2" x14ac:dyDescent="0.2">
      <c r="B12" s="9"/>
      <c r="C12" s="502" t="s">
        <v>224</v>
      </c>
      <c r="D12" s="502"/>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271</v>
      </c>
      <c r="E14" s="2"/>
      <c r="F14" s="165"/>
      <c r="G14" s="2"/>
      <c r="I14" s="165">
        <v>3</v>
      </c>
      <c r="J14" s="2" t="s">
        <v>280</v>
      </c>
      <c r="K14" s="2" t="str">
        <f>IF(I14&lt;&gt;"","×","")</f>
        <v>×</v>
      </c>
      <c r="L14" s="165">
        <f>2*日当たり使用する冷凍パン生地の種類</f>
        <v>10</v>
      </c>
      <c r="M14" s="2" t="s">
        <v>281</v>
      </c>
      <c r="N14" s="2" t="str">
        <f>IF(L14&lt;&gt;"","÷","")</f>
        <v>÷</v>
      </c>
      <c r="O14" s="165">
        <v>60</v>
      </c>
      <c r="P14" s="2" t="str">
        <f>IF(O14=60,"[分/時間]",IF(O14=3600,"[秒/時間]",""))</f>
        <v>[分/時間]</v>
      </c>
      <c r="Q14" s="2" t="str">
        <f>IF(O14&lt;&gt;"","=","")</f>
        <v>=</v>
      </c>
      <c r="R14" s="169">
        <f>3/60*2*日当たり使用する冷凍パン生地の種類</f>
        <v>0.5</v>
      </c>
      <c r="S14" s="2" t="str">
        <f>IF(R14&lt;&gt;"","[時間/日]","")</f>
        <v>[時間/日]</v>
      </c>
      <c r="T14" s="13"/>
    </row>
    <row r="15" spans="2:20" hidden="1" x14ac:dyDescent="0.2">
      <c r="B15" s="12"/>
      <c r="C15" s="86" t="str">
        <f>IF(D15&lt;&gt;"","x2：","")</f>
        <v/>
      </c>
      <c r="E15" s="2"/>
      <c r="F15" s="165"/>
      <c r="G15" s="2"/>
      <c r="I15" s="169"/>
      <c r="J15" s="2" t="str">
        <f t="shared" ref="J15:J28" si="0">IF(O15=60,"[分/回]",IF(O15=3600,"[秒/回]",""))</f>
        <v/>
      </c>
      <c r="K15" s="2" t="str">
        <f t="shared" ref="K15:K28" si="1">IF(I15&lt;&gt;"","×","")</f>
        <v/>
      </c>
      <c r="L15" s="169"/>
      <c r="M15" s="2" t="s">
        <v>210</v>
      </c>
      <c r="N15" s="2" t="str">
        <f t="shared" ref="N15:N28" si="2">IF(L15&lt;&gt;"","÷","")</f>
        <v/>
      </c>
      <c r="O15" s="165"/>
      <c r="P15" s="2" t="str">
        <f t="shared" ref="P15:P28" si="3">IF(O15=60,"[分/時間]",IF(O15=3600,"[秒/時間]",""))</f>
        <v/>
      </c>
      <c r="Q15" s="2" t="str">
        <f t="shared" ref="Q15:Q28" si="4">IF(O15&lt;&gt;"","=","")</f>
        <v/>
      </c>
      <c r="R15" s="169"/>
      <c r="S15" s="2" t="str">
        <f t="shared" ref="S15:S28" si="5">IF(R15&lt;&gt;"","[時間/日]","")</f>
        <v/>
      </c>
      <c r="T15" s="13"/>
    </row>
    <row r="16" spans="2:20" hidden="1" x14ac:dyDescent="0.2">
      <c r="B16" s="12"/>
      <c r="C16" s="86" t="str">
        <f>IF(D16&lt;&gt;"","x3：","")</f>
        <v/>
      </c>
      <c r="E16" s="2"/>
      <c r="F16" s="165"/>
      <c r="G16" s="2"/>
      <c r="I16" s="169"/>
      <c r="J16" s="2" t="str">
        <f t="shared" si="0"/>
        <v/>
      </c>
      <c r="K16" s="2" t="str">
        <f t="shared" si="1"/>
        <v/>
      </c>
      <c r="L16" s="169"/>
      <c r="M16" s="2" t="s">
        <v>210</v>
      </c>
      <c r="N16" s="2" t="str">
        <f t="shared" si="2"/>
        <v/>
      </c>
      <c r="O16" s="165"/>
      <c r="P16" s="2" t="str">
        <f t="shared" si="3"/>
        <v/>
      </c>
      <c r="Q16" s="2" t="str">
        <f t="shared" si="4"/>
        <v/>
      </c>
      <c r="R16" s="169"/>
      <c r="S16" s="2" t="str">
        <f t="shared" si="5"/>
        <v/>
      </c>
      <c r="T16" s="13"/>
    </row>
    <row r="17" spans="2:20" hidden="1" x14ac:dyDescent="0.2">
      <c r="B17" s="12"/>
      <c r="C17" s="86" t="str">
        <f>IF(D17&lt;&gt;"","x4：","")</f>
        <v/>
      </c>
      <c r="E17" s="2"/>
      <c r="F17" s="165"/>
      <c r="G17" s="2"/>
      <c r="I17" s="169"/>
      <c r="J17" s="2" t="str">
        <f t="shared" si="0"/>
        <v/>
      </c>
      <c r="K17" s="2" t="str">
        <f t="shared" si="1"/>
        <v/>
      </c>
      <c r="L17" s="169"/>
      <c r="M17" s="2" t="s">
        <v>210</v>
      </c>
      <c r="N17" s="2" t="str">
        <f t="shared" si="2"/>
        <v/>
      </c>
      <c r="O17" s="165"/>
      <c r="P17" s="2" t="str">
        <f t="shared" si="3"/>
        <v/>
      </c>
      <c r="Q17" s="2" t="str">
        <f t="shared" si="4"/>
        <v/>
      </c>
      <c r="R17" s="169"/>
      <c r="S17" s="2" t="str">
        <f t="shared" si="5"/>
        <v/>
      </c>
      <c r="T17" s="13"/>
    </row>
    <row r="18" spans="2:20" hidden="1" x14ac:dyDescent="0.2">
      <c r="B18" s="12"/>
      <c r="C18" s="86" t="str">
        <f>IF(D18&lt;&gt;"","x5：","")</f>
        <v/>
      </c>
      <c r="E18" s="2"/>
      <c r="F18" s="165"/>
      <c r="G18" s="2"/>
      <c r="I18" s="169"/>
      <c r="J18" s="2" t="str">
        <f t="shared" si="0"/>
        <v/>
      </c>
      <c r="K18" s="2" t="str">
        <f t="shared" si="1"/>
        <v/>
      </c>
      <c r="L18" s="169"/>
      <c r="M18" s="2" t="s">
        <v>210</v>
      </c>
      <c r="N18" s="2" t="str">
        <f t="shared" si="2"/>
        <v/>
      </c>
      <c r="O18" s="165"/>
      <c r="P18" s="2" t="str">
        <f t="shared" si="3"/>
        <v/>
      </c>
      <c r="Q18" s="2" t="str">
        <f t="shared" si="4"/>
        <v/>
      </c>
      <c r="R18" s="169"/>
      <c r="S18" s="2" t="str">
        <f t="shared" si="5"/>
        <v/>
      </c>
      <c r="T18" s="13"/>
    </row>
    <row r="19" spans="2:20" hidden="1" x14ac:dyDescent="0.2">
      <c r="B19" s="12"/>
      <c r="C19" s="86" t="str">
        <f>IF(D19&lt;&gt;"","x6：","")</f>
        <v/>
      </c>
      <c r="E19" s="2"/>
      <c r="F19" s="165"/>
      <c r="G19" s="2"/>
      <c r="I19" s="169"/>
      <c r="J19" s="2" t="str">
        <f t="shared" si="0"/>
        <v/>
      </c>
      <c r="K19" s="2" t="str">
        <f t="shared" si="1"/>
        <v/>
      </c>
      <c r="L19" s="169"/>
      <c r="M19" s="2" t="s">
        <v>210</v>
      </c>
      <c r="N19" s="2" t="str">
        <f t="shared" si="2"/>
        <v/>
      </c>
      <c r="O19" s="165"/>
      <c r="P19" s="2" t="str">
        <f t="shared" si="3"/>
        <v/>
      </c>
      <c r="Q19" s="2" t="str">
        <f t="shared" si="4"/>
        <v/>
      </c>
      <c r="R19" s="169"/>
      <c r="S19" s="2" t="str">
        <f t="shared" si="5"/>
        <v/>
      </c>
      <c r="T19" s="13"/>
    </row>
    <row r="20" spans="2:20" hidden="1" x14ac:dyDescent="0.2">
      <c r="B20" s="12"/>
      <c r="C20" s="86" t="str">
        <f>IF(D20&lt;&gt;"","x7：","")</f>
        <v/>
      </c>
      <c r="E20" s="2"/>
      <c r="F20" s="165"/>
      <c r="G20" s="2"/>
      <c r="I20" s="169"/>
      <c r="J20" s="2" t="str">
        <f t="shared" si="0"/>
        <v/>
      </c>
      <c r="K20" s="2" t="str">
        <f t="shared" si="1"/>
        <v/>
      </c>
      <c r="L20" s="169"/>
      <c r="M20" s="2" t="s">
        <v>210</v>
      </c>
      <c r="N20" s="2" t="str">
        <f t="shared" si="2"/>
        <v/>
      </c>
      <c r="O20" s="165"/>
      <c r="P20" s="2" t="str">
        <f t="shared" si="3"/>
        <v/>
      </c>
      <c r="Q20" s="2" t="str">
        <f t="shared" si="4"/>
        <v/>
      </c>
      <c r="R20" s="169"/>
      <c r="S20" s="2" t="str">
        <f t="shared" si="5"/>
        <v/>
      </c>
      <c r="T20" s="13"/>
    </row>
    <row r="21" spans="2:20" hidden="1" x14ac:dyDescent="0.2">
      <c r="B21" s="12"/>
      <c r="C21" s="86" t="str">
        <f>IF(D21&lt;&gt;"","x8：","")</f>
        <v/>
      </c>
      <c r="E21" s="2"/>
      <c r="F21" s="165"/>
      <c r="G21" s="2"/>
      <c r="I21" s="169"/>
      <c r="J21" s="2" t="str">
        <f t="shared" si="0"/>
        <v/>
      </c>
      <c r="K21" s="2" t="str">
        <f t="shared" si="1"/>
        <v/>
      </c>
      <c r="L21" s="169"/>
      <c r="M21" s="2" t="s">
        <v>210</v>
      </c>
      <c r="N21" s="2" t="str">
        <f t="shared" si="2"/>
        <v/>
      </c>
      <c r="O21" s="165"/>
      <c r="P21" s="2" t="str">
        <f t="shared" si="3"/>
        <v/>
      </c>
      <c r="Q21" s="2" t="str">
        <f t="shared" si="4"/>
        <v/>
      </c>
      <c r="R21" s="169"/>
      <c r="S21" s="2" t="str">
        <f t="shared" si="5"/>
        <v/>
      </c>
      <c r="T21" s="13"/>
    </row>
    <row r="22" spans="2:20" hidden="1" x14ac:dyDescent="0.2">
      <c r="B22" s="12"/>
      <c r="C22" s="86" t="str">
        <f>IF(D22&lt;&gt;"","x9：","")</f>
        <v/>
      </c>
      <c r="E22" s="2"/>
      <c r="F22" s="165"/>
      <c r="G22" s="2"/>
      <c r="I22" s="169"/>
      <c r="J22" s="2" t="str">
        <f t="shared" si="0"/>
        <v/>
      </c>
      <c r="K22" s="2" t="str">
        <f t="shared" si="1"/>
        <v/>
      </c>
      <c r="L22" s="169"/>
      <c r="M22" s="2" t="s">
        <v>210</v>
      </c>
      <c r="N22" s="2" t="str">
        <f t="shared" si="2"/>
        <v/>
      </c>
      <c r="O22" s="165"/>
      <c r="P22" s="2" t="str">
        <f t="shared" si="3"/>
        <v/>
      </c>
      <c r="Q22" s="2" t="str">
        <f t="shared" si="4"/>
        <v/>
      </c>
      <c r="R22" s="169"/>
      <c r="S22" s="2" t="str">
        <f t="shared" si="5"/>
        <v/>
      </c>
      <c r="T22" s="13"/>
    </row>
    <row r="23" spans="2:20" hidden="1" x14ac:dyDescent="0.2">
      <c r="B23" s="12"/>
      <c r="C23" s="86" t="str">
        <f>IF(D23&lt;&gt;"","x10：","")</f>
        <v/>
      </c>
      <c r="E23" s="2"/>
      <c r="F23" s="165"/>
      <c r="G23" s="2"/>
      <c r="I23" s="169"/>
      <c r="J23" s="2" t="str">
        <f t="shared" si="0"/>
        <v/>
      </c>
      <c r="K23" s="2" t="str">
        <f t="shared" si="1"/>
        <v/>
      </c>
      <c r="L23" s="169"/>
      <c r="M23" s="2" t="s">
        <v>210</v>
      </c>
      <c r="N23" s="2" t="str">
        <f t="shared" si="2"/>
        <v/>
      </c>
      <c r="O23" s="165"/>
      <c r="P23" s="2" t="str">
        <f t="shared" si="3"/>
        <v/>
      </c>
      <c r="Q23" s="2" t="str">
        <f t="shared" si="4"/>
        <v/>
      </c>
      <c r="R23" s="169"/>
      <c r="S23" s="2" t="str">
        <f t="shared" si="5"/>
        <v/>
      </c>
      <c r="T23" s="13"/>
    </row>
    <row r="24" spans="2:20" hidden="1" x14ac:dyDescent="0.2">
      <c r="B24" s="12"/>
      <c r="C24" s="86" t="str">
        <f>IF(D24&lt;&gt;"","x11：","")</f>
        <v/>
      </c>
      <c r="E24" s="2"/>
      <c r="F24" s="165"/>
      <c r="G24" s="2"/>
      <c r="I24" s="169"/>
      <c r="J24" s="2" t="str">
        <f t="shared" si="0"/>
        <v/>
      </c>
      <c r="K24" s="2" t="str">
        <f t="shared" si="1"/>
        <v/>
      </c>
      <c r="L24" s="169"/>
      <c r="M24" s="2" t="s">
        <v>210</v>
      </c>
      <c r="N24" s="2" t="str">
        <f t="shared" si="2"/>
        <v/>
      </c>
      <c r="O24" s="165"/>
      <c r="P24" s="2" t="str">
        <f t="shared" si="3"/>
        <v/>
      </c>
      <c r="Q24" s="2" t="str">
        <f t="shared" si="4"/>
        <v/>
      </c>
      <c r="R24" s="169"/>
      <c r="S24" s="2" t="str">
        <f t="shared" si="5"/>
        <v/>
      </c>
      <c r="T24" s="13"/>
    </row>
    <row r="25" spans="2:20" hidden="1" x14ac:dyDescent="0.2">
      <c r="B25" s="12"/>
      <c r="C25" s="86" t="str">
        <f>IF(D25&lt;&gt;"","x12：","")</f>
        <v/>
      </c>
      <c r="E25" s="2"/>
      <c r="F25" s="165"/>
      <c r="G25" s="2"/>
      <c r="I25" s="169"/>
      <c r="J25" s="2" t="str">
        <f t="shared" si="0"/>
        <v/>
      </c>
      <c r="K25" s="2" t="str">
        <f t="shared" si="1"/>
        <v/>
      </c>
      <c r="L25" s="169"/>
      <c r="M25" s="2" t="s">
        <v>210</v>
      </c>
      <c r="N25" s="2" t="str">
        <f t="shared" si="2"/>
        <v/>
      </c>
      <c r="O25" s="165"/>
      <c r="P25" s="2" t="str">
        <f t="shared" si="3"/>
        <v/>
      </c>
      <c r="Q25" s="2" t="str">
        <f t="shared" si="4"/>
        <v/>
      </c>
      <c r="R25" s="169"/>
      <c r="S25" s="2" t="str">
        <f t="shared" si="5"/>
        <v/>
      </c>
      <c r="T25" s="13"/>
    </row>
    <row r="26" spans="2:20" hidden="1" x14ac:dyDescent="0.2">
      <c r="B26" s="12"/>
      <c r="C26" s="86" t="str">
        <f>IF(D26&lt;&gt;"","x13：","")</f>
        <v/>
      </c>
      <c r="E26" s="2"/>
      <c r="F26" s="165"/>
      <c r="G26" s="2"/>
      <c r="I26" s="169"/>
      <c r="J26" s="2" t="str">
        <f t="shared" si="0"/>
        <v/>
      </c>
      <c r="K26" s="2" t="str">
        <f t="shared" si="1"/>
        <v/>
      </c>
      <c r="L26" s="169"/>
      <c r="M26" s="2" t="s">
        <v>210</v>
      </c>
      <c r="N26" s="2" t="str">
        <f t="shared" si="2"/>
        <v/>
      </c>
      <c r="O26" s="165"/>
      <c r="P26" s="2" t="str">
        <f t="shared" si="3"/>
        <v/>
      </c>
      <c r="Q26" s="2" t="str">
        <f t="shared" si="4"/>
        <v/>
      </c>
      <c r="R26" s="169"/>
      <c r="S26" s="2" t="str">
        <f t="shared" si="5"/>
        <v/>
      </c>
      <c r="T26" s="13"/>
    </row>
    <row r="27" spans="2:20" hidden="1" x14ac:dyDescent="0.2">
      <c r="B27" s="12"/>
      <c r="C27" s="86" t="str">
        <f>IF(D27&lt;&gt;"","x14：","")</f>
        <v/>
      </c>
      <c r="E27" s="2"/>
      <c r="F27" s="165"/>
      <c r="G27" s="2"/>
      <c r="I27" s="169"/>
      <c r="J27" s="2" t="str">
        <f t="shared" si="0"/>
        <v/>
      </c>
      <c r="K27" s="2" t="str">
        <f t="shared" si="1"/>
        <v/>
      </c>
      <c r="L27" s="169"/>
      <c r="M27" s="2" t="s">
        <v>210</v>
      </c>
      <c r="N27" s="2" t="str">
        <f t="shared" si="2"/>
        <v/>
      </c>
      <c r="O27" s="165"/>
      <c r="P27" s="2" t="str">
        <f t="shared" si="3"/>
        <v/>
      </c>
      <c r="Q27" s="2" t="str">
        <f t="shared" si="4"/>
        <v/>
      </c>
      <c r="R27" s="169"/>
      <c r="S27" s="2" t="str">
        <f t="shared" si="5"/>
        <v/>
      </c>
      <c r="T27" s="13"/>
    </row>
    <row r="28" spans="2:20" hidden="1" x14ac:dyDescent="0.2">
      <c r="B28" s="12"/>
      <c r="C28" s="86" t="str">
        <f>IF(D28&lt;&gt;"","x15：","")</f>
        <v/>
      </c>
      <c r="E28" s="2"/>
      <c r="F28" s="165"/>
      <c r="G28" s="2"/>
      <c r="I28" s="169"/>
      <c r="J28" s="2" t="str">
        <f t="shared" si="0"/>
        <v/>
      </c>
      <c r="K28" s="2" t="str">
        <f t="shared" si="1"/>
        <v/>
      </c>
      <c r="L28" s="169"/>
      <c r="M28" s="2" t="s">
        <v>210</v>
      </c>
      <c r="N28" s="2" t="str">
        <f t="shared" si="2"/>
        <v/>
      </c>
      <c r="O28" s="165"/>
      <c r="P28" s="2" t="str">
        <f t="shared" si="3"/>
        <v/>
      </c>
      <c r="Q28" s="2" t="str">
        <f t="shared" si="4"/>
        <v/>
      </c>
      <c r="R28" s="169"/>
      <c r="S28" s="2" t="str">
        <f t="shared" si="5"/>
        <v/>
      </c>
      <c r="T28" s="13"/>
    </row>
    <row r="29" spans="2:20" x14ac:dyDescent="0.2">
      <c r="B29" s="12"/>
      <c r="C29" s="10" t="s">
        <v>225</v>
      </c>
      <c r="D29" s="10"/>
      <c r="E29" s="10"/>
      <c r="F29" s="16"/>
      <c r="G29" s="16"/>
      <c r="H29" s="16"/>
      <c r="I29" s="16"/>
      <c r="J29" s="16"/>
      <c r="K29" s="16"/>
      <c r="L29" s="16"/>
      <c r="M29" s="16"/>
      <c r="N29" s="16"/>
      <c r="O29" s="16"/>
      <c r="P29" s="16"/>
      <c r="Q29" s="16"/>
      <c r="R29" s="171">
        <f>SUM(R14:R28)</f>
        <v>0.5</v>
      </c>
      <c r="S29" s="16" t="s">
        <v>11</v>
      </c>
      <c r="T29" s="13"/>
    </row>
    <row r="30" spans="2:20" x14ac:dyDescent="0.2">
      <c r="B30" s="12"/>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272</v>
      </c>
      <c r="F32" s="165"/>
      <c r="G32" s="2"/>
      <c r="I32" s="165">
        <v>2</v>
      </c>
      <c r="J32" s="2" t="str">
        <f t="shared" ref="J32:J46" si="6">IF(O32=60,"[分/回]",IF(O32=3600,"[秒/回]",""))</f>
        <v>[分/回]</v>
      </c>
      <c r="K32" s="2" t="str">
        <f>IF(I32&lt;&gt;"","×","")</f>
        <v>×</v>
      </c>
      <c r="L32" s="207" t="e">
        <f>導入後_日当たり解凍回数_生地</f>
        <v>#DIV/0!</v>
      </c>
      <c r="M32" s="2" t="s">
        <v>210</v>
      </c>
      <c r="N32" s="2" t="e">
        <f>IF(L32&lt;&gt;"","÷","")</f>
        <v>#DIV/0!</v>
      </c>
      <c r="O32" s="165">
        <v>60</v>
      </c>
      <c r="P32" s="2" t="str">
        <f>IF(O32=60,"[分/時間]",IF(O32=3600,"[秒/時間]",""))</f>
        <v>[分/時間]</v>
      </c>
      <c r="Q32" s="2" t="str">
        <f>IF(O32&lt;&gt;"","=","")</f>
        <v>=</v>
      </c>
      <c r="R32" s="208" t="e">
        <f>2/60*導入後_日当たり解凍回数_生地</f>
        <v>#DIV/0!</v>
      </c>
      <c r="S32" s="2" t="e">
        <f>IF(R32&lt;&gt;"","[時間/日]","")</f>
        <v>#DIV/0!</v>
      </c>
      <c r="T32" s="13"/>
    </row>
    <row r="33" spans="2:20" hidden="1" x14ac:dyDescent="0.2">
      <c r="B33" s="12"/>
      <c r="C33" s="86" t="str">
        <f>IF(D33&lt;&gt;"","y2：","")</f>
        <v/>
      </c>
      <c r="F33" s="165"/>
      <c r="G33" s="2"/>
      <c r="I33" s="169"/>
      <c r="J33" s="2" t="str">
        <f t="shared" si="6"/>
        <v/>
      </c>
      <c r="K33" s="2" t="str">
        <f t="shared" ref="K33:K46" si="7">IF(I33&lt;&gt;"","×","")</f>
        <v/>
      </c>
      <c r="L33" s="169"/>
      <c r="M33" s="2" t="s">
        <v>210</v>
      </c>
      <c r="N33" s="2" t="str">
        <f t="shared" ref="N33:N46" si="8">IF(L33&lt;&gt;"","÷","")</f>
        <v/>
      </c>
      <c r="O33" s="165"/>
      <c r="P33" s="2" t="str">
        <f t="shared" ref="P33:P46" si="9">IF(O33=60,"[分/時間]",IF(O33=3600,"[秒/時間]",""))</f>
        <v/>
      </c>
      <c r="Q33" s="2" t="str">
        <f t="shared" ref="Q33:Q46" si="10">IF(O33&lt;&gt;"","=","")</f>
        <v/>
      </c>
      <c r="R33" s="208"/>
      <c r="S33" s="2" t="str">
        <f t="shared" ref="S33:S46" si="11">IF(R33&lt;&gt;"","[時間/日]","")</f>
        <v/>
      </c>
      <c r="T33" s="13"/>
    </row>
    <row r="34" spans="2:20" hidden="1" x14ac:dyDescent="0.2">
      <c r="B34" s="12"/>
      <c r="C34" s="86" t="str">
        <f>IF(D34&lt;&gt;"","y3：","")</f>
        <v/>
      </c>
      <c r="F34" s="165"/>
      <c r="G34" s="2"/>
      <c r="I34" s="169"/>
      <c r="J34" s="2" t="str">
        <f t="shared" si="6"/>
        <v/>
      </c>
      <c r="K34" s="2" t="str">
        <f t="shared" si="7"/>
        <v/>
      </c>
      <c r="L34" s="169"/>
      <c r="M34" s="2" t="s">
        <v>210</v>
      </c>
      <c r="N34" s="2" t="str">
        <f t="shared" si="8"/>
        <v/>
      </c>
      <c r="O34" s="165"/>
      <c r="P34" s="2" t="str">
        <f t="shared" si="9"/>
        <v/>
      </c>
      <c r="Q34" s="2" t="str">
        <f t="shared" si="10"/>
        <v/>
      </c>
      <c r="R34" s="208"/>
      <c r="S34" s="2" t="str">
        <f t="shared" si="11"/>
        <v/>
      </c>
      <c r="T34" s="13"/>
    </row>
    <row r="35" spans="2:20" hidden="1" x14ac:dyDescent="0.2">
      <c r="B35" s="12"/>
      <c r="C35" s="86" t="str">
        <f>IF(D35&lt;&gt;"","y4：","")</f>
        <v/>
      </c>
      <c r="F35" s="165"/>
      <c r="G35" s="2"/>
      <c r="I35" s="169"/>
      <c r="J35" s="2" t="str">
        <f t="shared" si="6"/>
        <v/>
      </c>
      <c r="K35" s="2" t="str">
        <f t="shared" si="7"/>
        <v/>
      </c>
      <c r="L35" s="169"/>
      <c r="M35" s="2" t="s">
        <v>210</v>
      </c>
      <c r="N35" s="2" t="str">
        <f t="shared" si="8"/>
        <v/>
      </c>
      <c r="O35" s="165"/>
      <c r="P35" s="2" t="str">
        <f t="shared" si="9"/>
        <v/>
      </c>
      <c r="Q35" s="2" t="str">
        <f t="shared" si="10"/>
        <v/>
      </c>
      <c r="R35" s="208"/>
      <c r="S35" s="2" t="str">
        <f t="shared" si="11"/>
        <v/>
      </c>
      <c r="T35" s="13"/>
    </row>
    <row r="36" spans="2:20" hidden="1" x14ac:dyDescent="0.2">
      <c r="B36" s="12"/>
      <c r="C36" s="86" t="str">
        <f>IF(D36&lt;&gt;"","y5：","")</f>
        <v/>
      </c>
      <c r="F36" s="165"/>
      <c r="G36" s="2"/>
      <c r="I36" s="169"/>
      <c r="J36" s="2" t="str">
        <f t="shared" si="6"/>
        <v/>
      </c>
      <c r="K36" s="2" t="str">
        <f t="shared" si="7"/>
        <v/>
      </c>
      <c r="L36" s="169"/>
      <c r="M36" s="2" t="s">
        <v>210</v>
      </c>
      <c r="N36" s="2" t="str">
        <f t="shared" si="8"/>
        <v/>
      </c>
      <c r="O36" s="165"/>
      <c r="P36" s="2" t="str">
        <f t="shared" si="9"/>
        <v/>
      </c>
      <c r="Q36" s="2" t="str">
        <f t="shared" si="10"/>
        <v/>
      </c>
      <c r="R36" s="208"/>
      <c r="S36" s="2" t="str">
        <f t="shared" si="11"/>
        <v/>
      </c>
      <c r="T36" s="13"/>
    </row>
    <row r="37" spans="2:20" hidden="1" x14ac:dyDescent="0.2">
      <c r="B37" s="12"/>
      <c r="C37" s="86" t="str">
        <f>IF(D37&lt;&gt;"","y6：","")</f>
        <v/>
      </c>
      <c r="F37" s="165"/>
      <c r="G37" s="2"/>
      <c r="I37" s="169"/>
      <c r="J37" s="2" t="str">
        <f t="shared" si="6"/>
        <v/>
      </c>
      <c r="K37" s="2" t="str">
        <f t="shared" si="7"/>
        <v/>
      </c>
      <c r="L37" s="169"/>
      <c r="M37" s="2" t="s">
        <v>210</v>
      </c>
      <c r="N37" s="2" t="str">
        <f t="shared" si="8"/>
        <v/>
      </c>
      <c r="O37" s="165"/>
      <c r="P37" s="2" t="str">
        <f t="shared" si="9"/>
        <v/>
      </c>
      <c r="Q37" s="2" t="str">
        <f t="shared" si="10"/>
        <v/>
      </c>
      <c r="R37" s="208"/>
      <c r="S37" s="2" t="str">
        <f t="shared" si="11"/>
        <v/>
      </c>
      <c r="T37" s="13"/>
    </row>
    <row r="38" spans="2:20" hidden="1" x14ac:dyDescent="0.2">
      <c r="B38" s="12"/>
      <c r="C38" s="86" t="str">
        <f>IF(D38&lt;&gt;"","y7：","")</f>
        <v/>
      </c>
      <c r="F38" s="165"/>
      <c r="G38" s="2"/>
      <c r="I38" s="169"/>
      <c r="J38" s="2" t="str">
        <f t="shared" si="6"/>
        <v/>
      </c>
      <c r="K38" s="2" t="str">
        <f t="shared" si="7"/>
        <v/>
      </c>
      <c r="L38" s="169"/>
      <c r="M38" s="2" t="s">
        <v>210</v>
      </c>
      <c r="N38" s="2" t="str">
        <f t="shared" si="8"/>
        <v/>
      </c>
      <c r="O38" s="165"/>
      <c r="P38" s="2" t="str">
        <f t="shared" si="9"/>
        <v/>
      </c>
      <c r="Q38" s="2" t="str">
        <f t="shared" si="10"/>
        <v/>
      </c>
      <c r="R38" s="208"/>
      <c r="S38" s="2" t="str">
        <f t="shared" si="11"/>
        <v/>
      </c>
      <c r="T38" s="13"/>
    </row>
    <row r="39" spans="2:20" hidden="1" x14ac:dyDescent="0.2">
      <c r="B39" s="12"/>
      <c r="C39" s="86" t="str">
        <f>IF(D39&lt;&gt;"","y8：","")</f>
        <v/>
      </c>
      <c r="F39" s="165"/>
      <c r="G39" s="2"/>
      <c r="I39" s="169"/>
      <c r="J39" s="2" t="str">
        <f t="shared" si="6"/>
        <v/>
      </c>
      <c r="K39" s="2" t="str">
        <f t="shared" si="7"/>
        <v/>
      </c>
      <c r="L39" s="169"/>
      <c r="M39" s="2" t="s">
        <v>210</v>
      </c>
      <c r="N39" s="2" t="str">
        <f t="shared" si="8"/>
        <v/>
      </c>
      <c r="O39" s="165"/>
      <c r="P39" s="2" t="str">
        <f t="shared" si="9"/>
        <v/>
      </c>
      <c r="Q39" s="2" t="str">
        <f t="shared" si="10"/>
        <v/>
      </c>
      <c r="R39" s="208"/>
      <c r="S39" s="2" t="str">
        <f t="shared" si="11"/>
        <v/>
      </c>
      <c r="T39" s="13"/>
    </row>
    <row r="40" spans="2:20" hidden="1" x14ac:dyDescent="0.2">
      <c r="B40" s="12"/>
      <c r="C40" s="86" t="str">
        <f>IF(D40&lt;&gt;"","y9：","")</f>
        <v/>
      </c>
      <c r="F40" s="165"/>
      <c r="G40" s="2"/>
      <c r="I40" s="169"/>
      <c r="J40" s="2" t="str">
        <f t="shared" si="6"/>
        <v/>
      </c>
      <c r="K40" s="2" t="str">
        <f t="shared" si="7"/>
        <v/>
      </c>
      <c r="L40" s="169"/>
      <c r="M40" s="2" t="s">
        <v>210</v>
      </c>
      <c r="N40" s="2" t="str">
        <f t="shared" si="8"/>
        <v/>
      </c>
      <c r="O40" s="165"/>
      <c r="P40" s="2" t="str">
        <f t="shared" si="9"/>
        <v/>
      </c>
      <c r="Q40" s="2" t="str">
        <f t="shared" si="10"/>
        <v/>
      </c>
      <c r="R40" s="208"/>
      <c r="S40" s="2" t="str">
        <f t="shared" si="11"/>
        <v/>
      </c>
      <c r="T40" s="13"/>
    </row>
    <row r="41" spans="2:20" hidden="1" x14ac:dyDescent="0.2">
      <c r="B41" s="12"/>
      <c r="C41" s="86" t="str">
        <f>IF(D41&lt;&gt;"","y10：","")</f>
        <v/>
      </c>
      <c r="F41" s="165"/>
      <c r="G41" s="2"/>
      <c r="I41" s="169"/>
      <c r="J41" s="2" t="str">
        <f t="shared" si="6"/>
        <v/>
      </c>
      <c r="K41" s="2" t="str">
        <f t="shared" si="7"/>
        <v/>
      </c>
      <c r="L41" s="169"/>
      <c r="M41" s="2" t="s">
        <v>210</v>
      </c>
      <c r="N41" s="2" t="str">
        <f t="shared" si="8"/>
        <v/>
      </c>
      <c r="O41" s="165"/>
      <c r="P41" s="2" t="str">
        <f t="shared" si="9"/>
        <v/>
      </c>
      <c r="Q41" s="2" t="str">
        <f t="shared" si="10"/>
        <v/>
      </c>
      <c r="R41" s="208"/>
      <c r="S41" s="2" t="str">
        <f t="shared" si="11"/>
        <v/>
      </c>
      <c r="T41" s="13"/>
    </row>
    <row r="42" spans="2:20" hidden="1" x14ac:dyDescent="0.2">
      <c r="B42" s="12"/>
      <c r="C42" s="86" t="str">
        <f>IF(D42&lt;&gt;"","y11：","")</f>
        <v/>
      </c>
      <c r="F42" s="165"/>
      <c r="G42" s="2"/>
      <c r="I42" s="169"/>
      <c r="J42" s="2" t="str">
        <f t="shared" si="6"/>
        <v/>
      </c>
      <c r="K42" s="2" t="str">
        <f t="shared" si="7"/>
        <v/>
      </c>
      <c r="L42" s="169"/>
      <c r="M42" s="2" t="s">
        <v>210</v>
      </c>
      <c r="N42" s="2" t="str">
        <f t="shared" si="8"/>
        <v/>
      </c>
      <c r="O42" s="165"/>
      <c r="P42" s="2" t="str">
        <f t="shared" si="9"/>
        <v/>
      </c>
      <c r="Q42" s="2" t="str">
        <f t="shared" si="10"/>
        <v/>
      </c>
      <c r="R42" s="208"/>
      <c r="S42" s="2" t="str">
        <f t="shared" si="11"/>
        <v/>
      </c>
      <c r="T42" s="13"/>
    </row>
    <row r="43" spans="2:20" hidden="1" x14ac:dyDescent="0.2">
      <c r="B43" s="12"/>
      <c r="C43" s="86" t="str">
        <f>IF(D43&lt;&gt;"","y12：","")</f>
        <v/>
      </c>
      <c r="F43" s="165"/>
      <c r="G43" s="2"/>
      <c r="I43" s="169"/>
      <c r="J43" s="2" t="str">
        <f t="shared" si="6"/>
        <v/>
      </c>
      <c r="K43" s="2" t="str">
        <f t="shared" si="7"/>
        <v/>
      </c>
      <c r="L43" s="169"/>
      <c r="M43" s="2" t="s">
        <v>210</v>
      </c>
      <c r="N43" s="2" t="str">
        <f t="shared" si="8"/>
        <v/>
      </c>
      <c r="O43" s="165"/>
      <c r="P43" s="2" t="str">
        <f t="shared" si="9"/>
        <v/>
      </c>
      <c r="Q43" s="2" t="str">
        <f t="shared" si="10"/>
        <v/>
      </c>
      <c r="R43" s="208"/>
      <c r="S43" s="2" t="str">
        <f t="shared" si="11"/>
        <v/>
      </c>
      <c r="T43" s="13"/>
    </row>
    <row r="44" spans="2:20" hidden="1" x14ac:dyDescent="0.2">
      <c r="B44" s="12"/>
      <c r="C44" s="86" t="str">
        <f>IF(D44&lt;&gt;"","y13：","")</f>
        <v/>
      </c>
      <c r="F44" s="165"/>
      <c r="G44" s="2"/>
      <c r="I44" s="169"/>
      <c r="J44" s="2" t="str">
        <f t="shared" si="6"/>
        <v/>
      </c>
      <c r="K44" s="2" t="str">
        <f t="shared" si="7"/>
        <v/>
      </c>
      <c r="L44" s="169"/>
      <c r="M44" s="2" t="s">
        <v>210</v>
      </c>
      <c r="N44" s="2" t="str">
        <f t="shared" si="8"/>
        <v/>
      </c>
      <c r="O44" s="165"/>
      <c r="P44" s="2" t="str">
        <f t="shared" si="9"/>
        <v/>
      </c>
      <c r="Q44" s="2" t="str">
        <f t="shared" si="10"/>
        <v/>
      </c>
      <c r="R44" s="208"/>
      <c r="S44" s="2" t="str">
        <f t="shared" si="11"/>
        <v/>
      </c>
      <c r="T44" s="13"/>
    </row>
    <row r="45" spans="2:20" hidden="1" x14ac:dyDescent="0.2">
      <c r="B45" s="12"/>
      <c r="C45" s="86" t="str">
        <f>IF(D45&lt;&gt;"","y14：","")</f>
        <v/>
      </c>
      <c r="F45" s="165"/>
      <c r="G45" s="2"/>
      <c r="I45" s="169"/>
      <c r="J45" s="2" t="str">
        <f t="shared" si="6"/>
        <v/>
      </c>
      <c r="K45" s="2" t="str">
        <f t="shared" si="7"/>
        <v/>
      </c>
      <c r="L45" s="169"/>
      <c r="M45" s="2" t="s">
        <v>210</v>
      </c>
      <c r="N45" s="2" t="str">
        <f t="shared" si="8"/>
        <v/>
      </c>
      <c r="O45" s="165"/>
      <c r="P45" s="2" t="str">
        <f t="shared" si="9"/>
        <v/>
      </c>
      <c r="Q45" s="2" t="str">
        <f t="shared" si="10"/>
        <v/>
      </c>
      <c r="R45" s="208"/>
      <c r="S45" s="2" t="str">
        <f t="shared" si="11"/>
        <v/>
      </c>
      <c r="T45" s="13"/>
    </row>
    <row r="46" spans="2:20" hidden="1" x14ac:dyDescent="0.2">
      <c r="B46" s="12"/>
      <c r="C46" s="86" t="str">
        <f>IF(D46&lt;&gt;"","y15：","")</f>
        <v/>
      </c>
      <c r="F46" s="165"/>
      <c r="G46" s="2"/>
      <c r="I46" s="169"/>
      <c r="J46" s="2" t="str">
        <f t="shared" si="6"/>
        <v/>
      </c>
      <c r="K46" s="2" t="str">
        <f t="shared" si="7"/>
        <v/>
      </c>
      <c r="L46" s="169"/>
      <c r="M46" s="2" t="s">
        <v>210</v>
      </c>
      <c r="N46" s="2" t="str">
        <f t="shared" si="8"/>
        <v/>
      </c>
      <c r="O46" s="165"/>
      <c r="P46" s="2" t="str">
        <f t="shared" si="9"/>
        <v/>
      </c>
      <c r="Q46" s="2" t="str">
        <f t="shared" si="10"/>
        <v/>
      </c>
      <c r="R46" s="208"/>
      <c r="S46" s="2" t="str">
        <f t="shared" si="11"/>
        <v/>
      </c>
      <c r="T46" s="13"/>
    </row>
    <row r="47" spans="2:20" x14ac:dyDescent="0.2">
      <c r="B47" s="12"/>
      <c r="C47" s="10" t="s">
        <v>226</v>
      </c>
      <c r="D47" s="10"/>
      <c r="E47" s="10"/>
      <c r="F47" s="16"/>
      <c r="G47" s="16"/>
      <c r="H47" s="16"/>
      <c r="I47" s="16"/>
      <c r="J47" s="16"/>
      <c r="K47" s="16"/>
      <c r="L47" s="16"/>
      <c r="M47" s="16"/>
      <c r="N47" s="16"/>
      <c r="O47" s="16"/>
      <c r="P47" s="16"/>
      <c r="Q47" s="16"/>
      <c r="R47" s="209" t="e">
        <f>SUM(R32:R46)</f>
        <v>#DIV/0!</v>
      </c>
      <c r="S47" s="16" t="s">
        <v>11</v>
      </c>
      <c r="T47" s="13"/>
    </row>
    <row r="48" spans="2:20" x14ac:dyDescent="0.2">
      <c r="B48" s="12"/>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227</v>
      </c>
      <c r="E50" s="4"/>
      <c r="F50" s="168"/>
      <c r="G50" s="2"/>
      <c r="H50" s="167" t="s">
        <v>195</v>
      </c>
      <c r="I50" s="164">
        <f>R29</f>
        <v>0.5</v>
      </c>
      <c r="J50" s="2" t="s">
        <v>11</v>
      </c>
      <c r="K50" s="2" t="s">
        <v>12</v>
      </c>
      <c r="L50" s="208" t="e">
        <f>R47</f>
        <v>#DIV/0!</v>
      </c>
      <c r="M50" s="8" t="s">
        <v>200</v>
      </c>
      <c r="N50" s="2" t="s">
        <v>13</v>
      </c>
      <c r="O50" s="164">
        <f>R29</f>
        <v>0.5</v>
      </c>
      <c r="P50" s="2" t="s">
        <v>11</v>
      </c>
      <c r="Q50" s="2" t="s">
        <v>10</v>
      </c>
      <c r="R50" s="210" t="e">
        <f>ROUND((I50-L50)/O50,2)</f>
        <v>#DIV/0!</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11" t="e">
        <f>IF(R50&gt;=0.2,"適格","不適")</f>
        <v>#DIV/0!</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12" t="e">
        <f>IF(審査結果="適格","〇","△")</f>
        <v>#DIV/0!</v>
      </c>
      <c r="T57" s="13"/>
    </row>
    <row r="58" spans="2:21" ht="5.25" customHeight="1" x14ac:dyDescent="0.2">
      <c r="M58" s="14"/>
      <c r="N58" s="1"/>
      <c r="O58" s="1"/>
      <c r="P58" s="1"/>
      <c r="Q58" s="1"/>
      <c r="R58" s="1"/>
      <c r="S58" s="1"/>
      <c r="T58" s="15"/>
    </row>
  </sheetData>
  <sheetProtection algorithmName="SHA-512" hashValue="WUf4EDXpaFcsMiqn8+m+WnIVxm3uDgSLG8yGbvuCXUV1A0d0qzxHUWckRvJudsvcKAeWB2c4DzNOCEWuj2X+cw==" saltValue="nWowmFs0/VmR9u88tFleqA==" spinCount="100000" sheet="1" objects="1" scenarios="1"/>
  <mergeCells count="6">
    <mergeCell ref="C12:D12"/>
    <mergeCell ref="D2:S2"/>
    <mergeCell ref="P4:S4"/>
    <mergeCell ref="E6:P6"/>
    <mergeCell ref="E7:P7"/>
    <mergeCell ref="C9:S10"/>
  </mergeCells>
  <phoneticPr fontId="1"/>
  <conditionalFormatting sqref="I14:I28">
    <cfRule type="expression" dxfId="11" priority="14">
      <formula>IF(I14="",TRUE,FALSE)</formula>
    </cfRule>
  </conditionalFormatting>
  <conditionalFormatting sqref="I32:I46">
    <cfRule type="expression" dxfId="10" priority="10">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3">
      <formula>IF(L14="",TRUE,FALSE)</formula>
    </cfRule>
  </conditionalFormatting>
  <conditionalFormatting sqref="L32:L46">
    <cfRule type="expression" dxfId="6" priority="9">
      <formula>IF(L32="",TRUE,FALSE)</formula>
    </cfRule>
  </conditionalFormatting>
  <conditionalFormatting sqref="M14:M28">
    <cfRule type="expression" dxfId="5" priority="5">
      <formula>IF(L14="",TRUE,FALSE)</formula>
    </cfRule>
  </conditionalFormatting>
  <conditionalFormatting sqref="M32:M46">
    <cfRule type="expression" dxfId="4" priority="3">
      <formula>IF(L32="",TRUE,FALSE)</formula>
    </cfRule>
  </conditionalFormatting>
  <conditionalFormatting sqref="O14:O28">
    <cfRule type="expression" dxfId="3" priority="12">
      <formula>IF(O14="",TRUE,FALSE)</formula>
    </cfRule>
  </conditionalFormatting>
  <conditionalFormatting sqref="O32:O46">
    <cfRule type="expression" dxfId="2" priority="8">
      <formula>IF(O32="",TRUE,FALSE)</formula>
    </cfRule>
  </conditionalFormatting>
  <conditionalFormatting sqref="R14:R28">
    <cfRule type="expression" dxfId="1" priority="11">
      <formula>IF(R14="",TRUE,FALSE)</formula>
    </cfRule>
  </conditionalFormatting>
  <conditionalFormatting sqref="R32:R46">
    <cfRule type="expression" dxfId="0" priority="7">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2.xml><?xml version="1.0" encoding="utf-8"?>
<ds:datastoreItem xmlns:ds="http://schemas.openxmlformats.org/officeDocument/2006/customXml" ds:itemID="{583306E8-0A06-4B7A-B7BF-DC5FC6F68A33}">
  <ds:schemaRefs>
    <ds:schemaRef ds:uri="5096ed87-1394-41ba-9857-c6b625d49cbd"/>
    <ds:schemaRef ds:uri="http://www.w3.org/XML/1998/namespace"/>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307f33d5-412e-42f7-880e-964369499a37"/>
    <ds:schemaRef ds:uri="2fd1058a-a26e-4bfb-9ed8-f6199fac1b55"/>
    <ds:schemaRef ds:uri="657d6e16-9cd1-4b89-89c3-c194a188f29e"/>
  </ds:schemaRefs>
</ds:datastoreItem>
</file>

<file path=customXml/itemProps3.xml><?xml version="1.0" encoding="utf-8"?>
<ds:datastoreItem xmlns:ds="http://schemas.openxmlformats.org/officeDocument/2006/customXml" ds:itemID="{930E55AF-6C97-476A-BC1E-A8725BC80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058a-a26e-4bfb-9ed8-f6199fac1b55"/>
    <ds:schemaRef ds:uri="657d6e16-9cd1-4b89-89c3-c194a188f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50</vt:i4>
      </vt:variant>
    </vt:vector>
  </HeadingPairs>
  <TitlesOfParts>
    <vt:vector size="60"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その他_後</vt:lpstr>
      <vt:lpstr>その他_前</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室当たりパンの発酵個数</vt:lpstr>
      <vt:lpstr>室当たり生地の解凍個数</vt:lpstr>
      <vt:lpstr>主要サイズ</vt:lpstr>
      <vt:lpstr>収納枚数</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天板サイズ</vt:lpstr>
      <vt:lpstr>導入後_日当たり解凍回数_生地</vt:lpstr>
      <vt:lpstr>日当たり使用する冷凍パン生地の種類</vt:lpstr>
      <vt:lpstr>納入先</vt:lpstr>
      <vt:lpstr>部屋数</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2026-02-24T12:53:41Z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