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0" documentId="13_ncr:1_{5E315B46-BBD7-4A26-A633-D578A114C06D}" xr6:coauthVersionLast="47" xr6:coauthVersionMax="47" xr10:uidLastSave="{00000000-0000-0000-0000-000000000000}"/>
  <workbookProtection workbookAlgorithmName="SHA-512" workbookHashValue="ajB9Aej68KBdyoZNdQz9nPenZUD7hLYX+bHAE92ovkPai7X6sLk5YfUvilFKWO2d3jg5wlRnDYdAv+iufp6PUg==" workbookSaltValue="scdhBV/sO1EkG6rn/BdLVA==" workbookSpinCount="100000" lockStructure="1"/>
  <bookViews>
    <workbookView xWindow="6045" yWindow="7830" windowWidth="44025" windowHeight="23985"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1" r:id="rId10"/>
  </sheets>
  <definedNames>
    <definedName name="_xlnm.Print_Area" localSheetId="0">'①製品審査申請書（工業会用）'!$A$1:$K$54</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審査結果!$A$1:$Q$40</definedName>
    <definedName name="_xlnm.Print_Area" localSheetId="9">利用が想定される中小企業!$A$1:$E$8</definedName>
    <definedName name="PTS構築宣言_chk">④省力化製品製造事業者登録申請書!$AU$29</definedName>
    <definedName name="PTS構築宣言URL">④省力化製品製造事業者登録申請書!$J$24</definedName>
    <definedName name="加工業務時間">利用が想定される中小企業!$D$5</definedName>
    <definedName name="加工業務従業員数">利用が想定される中小企業!$D$4</definedName>
    <definedName name="可能加工個数">利用が想定される中小企業!$D$6</definedName>
    <definedName name="可能加工数">利用が想定される中小企業!$D$6</definedName>
    <definedName name="機器費用">'①製品審査申請書（工業会用）'!$E$32</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従業員数">利用が想定される中小企業!$D$3</definedName>
    <definedName name="所在地">④省力化製品製造事業者登録申請書!$J$10</definedName>
    <definedName name="省力化機能パラメータ">'①製品審査申請書（工業会用）'!$L$25</definedName>
    <definedName name="省力化指数">審査結果!$N$31</definedName>
    <definedName name="審査結果">審査結果!$N$34</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'①製品審査申請書（工業会用）'!$E$33</definedName>
    <definedName name="導入機器台数">利用が想定される中小企業!$D$7</definedName>
    <definedName name="導入設定費用の内容">'②製品審査申請書（事務局用）'!$L$69</definedName>
    <definedName name="導入前機器台数">利用が想定される中小企業!$D$8</definedName>
    <definedName name="年間稼働日数">利用が想定される中小企業!$D$2</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A8" i="51"/>
  <c r="A7" i="51"/>
  <c r="D6" i="51"/>
  <c r="A6" i="51"/>
  <c r="A5" i="51"/>
  <c r="D4" i="51"/>
  <c r="D8" i="51" s="1"/>
  <c r="A4" i="51"/>
  <c r="A3" i="51"/>
  <c r="A2" i="51"/>
  <c r="N27" i="50"/>
  <c r="N26" i="50"/>
  <c r="N25" i="50"/>
  <c r="H25" i="50"/>
  <c r="H24" i="50"/>
  <c r="N24" i="50" s="1"/>
  <c r="N23" i="50"/>
  <c r="N28" i="50" s="1"/>
  <c r="H31" i="50" s="1"/>
  <c r="E19" i="50"/>
  <c r="N19" i="50" s="1"/>
  <c r="N18" i="50"/>
  <c r="H17" i="50"/>
  <c r="N17" i="50" s="1"/>
  <c r="H16" i="50"/>
  <c r="N16" i="50" s="1"/>
  <c r="H15" i="50"/>
  <c r="N15" i="50" s="1"/>
  <c r="N14" i="50"/>
  <c r="D7" i="50"/>
  <c r="D6" i="50"/>
  <c r="C4" i="50"/>
  <c r="N20" i="50" l="1"/>
  <c r="E31" i="50" l="1"/>
  <c r="N31" i="50" s="1"/>
  <c r="N34" i="50" s="1"/>
  <c r="N38" i="50" s="1"/>
  <c r="K31" i="50"/>
  <c r="M20" i="1" l="1"/>
  <c r="L20" i="1"/>
  <c r="M19" i="1"/>
  <c r="L19" i="1"/>
  <c r="M18" i="1"/>
  <c r="L18" i="1"/>
  <c r="F34" i="43"/>
  <c r="F33" i="43"/>
  <c r="F32" i="43"/>
  <c r="F31" i="43"/>
  <c r="F30" i="43"/>
  <c r="F29" i="43"/>
  <c r="F28" i="43"/>
  <c r="F27" i="43"/>
  <c r="F26" i="43"/>
  <c r="F25" i="43"/>
  <c r="F24" i="43"/>
  <c r="F23" i="43"/>
  <c r="F22" i="43"/>
  <c r="F21" i="43"/>
  <c r="F20" i="43"/>
  <c r="F19" i="43"/>
  <c r="AU3" i="42"/>
  <c r="U493" i="43"/>
  <c r="U492" i="43"/>
  <c r="U491" i="43"/>
  <c r="U490" i="43"/>
  <c r="U489" i="43"/>
  <c r="U488" i="43"/>
  <c r="U487" i="43"/>
  <c r="U486" i="43"/>
  <c r="U485" i="43"/>
  <c r="U484" i="43"/>
  <c r="U483" i="43"/>
  <c r="S483" i="43"/>
  <c r="S493" i="43" s="1"/>
  <c r="U482" i="43"/>
  <c r="U481" i="43"/>
  <c r="U480" i="43"/>
  <c r="U479" i="43"/>
  <c r="U478" i="43"/>
  <c r="S478" i="43"/>
  <c r="U477" i="43"/>
  <c r="U476" i="43"/>
  <c r="U475" i="43"/>
  <c r="U474" i="43"/>
  <c r="U473" i="43"/>
  <c r="U472" i="43"/>
  <c r="U471" i="43"/>
  <c r="U470" i="43"/>
  <c r="S470" i="43"/>
  <c r="U469" i="43"/>
  <c r="U468" i="43"/>
  <c r="U467" i="43"/>
  <c r="S467" i="43"/>
  <c r="S481" i="43" s="1"/>
  <c r="U466" i="43"/>
  <c r="U465" i="43"/>
  <c r="U464" i="43"/>
  <c r="U463" i="43"/>
  <c r="U462" i="43"/>
  <c r="U461" i="43"/>
  <c r="U460" i="43"/>
  <c r="U459" i="43"/>
  <c r="U458" i="43"/>
  <c r="U457" i="43"/>
  <c r="U456" i="43"/>
  <c r="U455" i="43"/>
  <c r="U454" i="43"/>
  <c r="U453" i="43"/>
  <c r="U452" i="43"/>
  <c r="U451" i="43"/>
  <c r="S451" i="43"/>
  <c r="U450" i="43"/>
  <c r="U449" i="43"/>
  <c r="U448" i="43"/>
  <c r="U447" i="43"/>
  <c r="U446" i="43"/>
  <c r="U445" i="43"/>
  <c r="U444" i="43"/>
  <c r="U443" i="43"/>
  <c r="U442" i="43"/>
  <c r="U441" i="43"/>
  <c r="U440" i="43"/>
  <c r="U439" i="43"/>
  <c r="U438" i="43"/>
  <c r="U437" i="43"/>
  <c r="U436" i="43"/>
  <c r="U435" i="43"/>
  <c r="S435" i="43"/>
  <c r="S449" i="43" s="1"/>
  <c r="U434" i="43"/>
  <c r="S434" i="43"/>
  <c r="U433" i="43"/>
  <c r="U432" i="43"/>
  <c r="U431" i="43"/>
  <c r="U430" i="43"/>
  <c r="U429" i="43"/>
  <c r="U428" i="43"/>
  <c r="U427" i="43"/>
  <c r="U426" i="43"/>
  <c r="S426" i="43"/>
  <c r="U425" i="43"/>
  <c r="U424" i="43"/>
  <c r="U423" i="43"/>
  <c r="U422" i="43"/>
  <c r="U421" i="43"/>
  <c r="U420" i="43"/>
  <c r="U419" i="43"/>
  <c r="S419" i="43"/>
  <c r="S433" i="43" s="1"/>
  <c r="U418" i="43"/>
  <c r="U417" i="43"/>
  <c r="U416" i="43"/>
  <c r="U415" i="43"/>
  <c r="U414" i="43"/>
  <c r="U413" i="43"/>
  <c r="U412" i="43"/>
  <c r="U411" i="43"/>
  <c r="U410" i="43"/>
  <c r="U409" i="43"/>
  <c r="U408" i="43"/>
  <c r="U407" i="43"/>
  <c r="U406" i="43"/>
  <c r="U405" i="43"/>
  <c r="U404" i="43"/>
  <c r="U403" i="43"/>
  <c r="S403" i="43"/>
  <c r="S417" i="43" s="1"/>
  <c r="U402" i="43"/>
  <c r="U401" i="43"/>
  <c r="U400" i="43"/>
  <c r="U399" i="43"/>
  <c r="U398" i="43"/>
  <c r="U397" i="43"/>
  <c r="U396" i="43"/>
  <c r="U395" i="43"/>
  <c r="U394" i="43"/>
  <c r="U393" i="43"/>
  <c r="U392" i="43"/>
  <c r="U391" i="43"/>
  <c r="U390" i="43"/>
  <c r="S390" i="43"/>
  <c r="U389" i="43"/>
  <c r="U388" i="43"/>
  <c r="S388" i="43"/>
  <c r="U387" i="43"/>
  <c r="S387" i="43"/>
  <c r="S401" i="43" s="1"/>
  <c r="U386" i="43"/>
  <c r="U385" i="43"/>
  <c r="U384" i="43"/>
  <c r="U383" i="43"/>
  <c r="U382" i="43"/>
  <c r="U381" i="43"/>
  <c r="U380" i="43"/>
  <c r="U379" i="43"/>
  <c r="U378" i="43"/>
  <c r="U377" i="43"/>
  <c r="U376" i="43"/>
  <c r="U375" i="43"/>
  <c r="U374" i="43"/>
  <c r="U373" i="43"/>
  <c r="U372" i="43"/>
  <c r="U371" i="43"/>
  <c r="S371" i="43"/>
  <c r="S385" i="43" s="1"/>
  <c r="U370" i="43"/>
  <c r="U369" i="43"/>
  <c r="U368" i="43"/>
  <c r="S368" i="43"/>
  <c r="U367" i="43"/>
  <c r="U366" i="43"/>
  <c r="U365" i="43"/>
  <c r="U364" i="43"/>
  <c r="U363" i="43"/>
  <c r="U362" i="43"/>
  <c r="U361" i="43"/>
  <c r="U360" i="43"/>
  <c r="U359" i="43"/>
  <c r="U358" i="43"/>
  <c r="U357" i="43"/>
  <c r="U356" i="43"/>
  <c r="U355" i="43"/>
  <c r="S355" i="43"/>
  <c r="S369" i="43" s="1"/>
  <c r="U354" i="43"/>
  <c r="U353" i="43"/>
  <c r="U352" i="43"/>
  <c r="U351" i="43"/>
  <c r="U350" i="43"/>
  <c r="S350" i="43"/>
  <c r="U349" i="43"/>
  <c r="U348" i="43"/>
  <c r="U347" i="43"/>
  <c r="U346" i="43"/>
  <c r="U345" i="43"/>
  <c r="U344" i="43"/>
  <c r="U343" i="43"/>
  <c r="U342" i="43"/>
  <c r="U341" i="43"/>
  <c r="U340" i="43"/>
  <c r="U339" i="43"/>
  <c r="S339" i="43"/>
  <c r="S353" i="43" s="1"/>
  <c r="U338" i="43"/>
  <c r="U337" i="43"/>
  <c r="U336" i="43"/>
  <c r="U335" i="43"/>
  <c r="U334" i="43"/>
  <c r="U333" i="43"/>
  <c r="U332" i="43"/>
  <c r="S332" i="43"/>
  <c r="U331" i="43"/>
  <c r="U330" i="43"/>
  <c r="U329" i="43"/>
  <c r="U328" i="43"/>
  <c r="U327" i="43"/>
  <c r="U326" i="43"/>
  <c r="U325" i="43"/>
  <c r="U324" i="43"/>
  <c r="U323" i="43"/>
  <c r="S323" i="43"/>
  <c r="U322" i="43"/>
  <c r="U321" i="43"/>
  <c r="U320" i="43"/>
  <c r="U319" i="43"/>
  <c r="U318" i="43"/>
  <c r="U317" i="43"/>
  <c r="U316" i="43"/>
  <c r="U315" i="43"/>
  <c r="U314" i="43"/>
  <c r="U313" i="43"/>
  <c r="U312" i="43"/>
  <c r="U311" i="43"/>
  <c r="U310" i="43"/>
  <c r="U309" i="43"/>
  <c r="U308" i="43"/>
  <c r="U307" i="43"/>
  <c r="S307" i="43"/>
  <c r="S321" i="43" s="1"/>
  <c r="U306" i="43"/>
  <c r="U305" i="43"/>
  <c r="U304" i="43"/>
  <c r="U303" i="43"/>
  <c r="U302" i="43"/>
  <c r="U301" i="43"/>
  <c r="U300" i="43"/>
  <c r="U299" i="43"/>
  <c r="U298" i="43"/>
  <c r="U297" i="43"/>
  <c r="U296" i="43"/>
  <c r="U295" i="43"/>
  <c r="U294" i="43"/>
  <c r="S294" i="43"/>
  <c r="U293" i="43"/>
  <c r="U292" i="43"/>
  <c r="U291" i="43"/>
  <c r="S291" i="43"/>
  <c r="S304" i="43" s="1"/>
  <c r="U290" i="43"/>
  <c r="U289" i="43"/>
  <c r="U288" i="43"/>
  <c r="U287" i="43"/>
  <c r="U286" i="43"/>
  <c r="U285" i="43"/>
  <c r="U284" i="43"/>
  <c r="U283" i="43"/>
  <c r="U282" i="43"/>
  <c r="U281" i="43"/>
  <c r="U280" i="43"/>
  <c r="U279" i="43"/>
  <c r="U278" i="43"/>
  <c r="U277" i="43"/>
  <c r="U276" i="43"/>
  <c r="U275" i="43"/>
  <c r="S275" i="43"/>
  <c r="S290" i="43" s="1"/>
  <c r="U274" i="43"/>
  <c r="U273" i="43"/>
  <c r="U272" i="43"/>
  <c r="U271" i="43"/>
  <c r="U270" i="43"/>
  <c r="U269" i="43"/>
  <c r="U268" i="43"/>
  <c r="U267" i="43"/>
  <c r="U266" i="43"/>
  <c r="U265" i="43"/>
  <c r="U264" i="43"/>
  <c r="U263" i="43"/>
  <c r="U262" i="43"/>
  <c r="U261" i="43"/>
  <c r="U260" i="43"/>
  <c r="U259" i="43"/>
  <c r="S259" i="43"/>
  <c r="S274" i="43" s="1"/>
  <c r="U258" i="43"/>
  <c r="U257" i="43"/>
  <c r="U256" i="43"/>
  <c r="U255" i="43"/>
  <c r="U254" i="43"/>
  <c r="U253" i="43"/>
  <c r="U252" i="43"/>
  <c r="U251" i="43"/>
  <c r="U250" i="43"/>
  <c r="U249" i="43"/>
  <c r="U248" i="43"/>
  <c r="U247" i="43"/>
  <c r="U246" i="43"/>
  <c r="U245" i="43"/>
  <c r="U244" i="43"/>
  <c r="U243" i="43"/>
  <c r="S243" i="43"/>
  <c r="S258" i="43" s="1"/>
  <c r="U242" i="43"/>
  <c r="U241" i="43"/>
  <c r="U240" i="43"/>
  <c r="U239" i="43"/>
  <c r="U238" i="43"/>
  <c r="U237" i="43"/>
  <c r="U236" i="43"/>
  <c r="U235" i="43"/>
  <c r="U234" i="43"/>
  <c r="U233" i="43"/>
  <c r="U232" i="43"/>
  <c r="U231" i="43"/>
  <c r="U230" i="43"/>
  <c r="U229" i="43"/>
  <c r="U228" i="43"/>
  <c r="U227" i="43"/>
  <c r="S227" i="43"/>
  <c r="S242" i="43" s="1"/>
  <c r="U226" i="43"/>
  <c r="U225" i="43"/>
  <c r="U224" i="43"/>
  <c r="U223" i="43"/>
  <c r="U222" i="43"/>
  <c r="U221" i="43"/>
  <c r="U220" i="43"/>
  <c r="U219" i="43"/>
  <c r="U218" i="43"/>
  <c r="U217" i="43"/>
  <c r="U216" i="43"/>
  <c r="U215" i="43"/>
  <c r="U214" i="43"/>
  <c r="U213" i="43"/>
  <c r="U212" i="43"/>
  <c r="U211" i="43"/>
  <c r="S211" i="43"/>
  <c r="S226" i="43" s="1"/>
  <c r="U210" i="43"/>
  <c r="U209" i="43"/>
  <c r="U208" i="43"/>
  <c r="U207" i="43"/>
  <c r="U206" i="43"/>
  <c r="U205" i="43"/>
  <c r="U204" i="43"/>
  <c r="U203" i="43"/>
  <c r="U202" i="43"/>
  <c r="U201" i="43"/>
  <c r="U200" i="43"/>
  <c r="U199" i="43"/>
  <c r="U198" i="43"/>
  <c r="U197" i="43"/>
  <c r="U196" i="43"/>
  <c r="U195" i="43"/>
  <c r="S195" i="43"/>
  <c r="S210" i="43" s="1"/>
  <c r="U194" i="43"/>
  <c r="U193" i="43"/>
  <c r="U192" i="43"/>
  <c r="U191" i="43"/>
  <c r="U190" i="43"/>
  <c r="U189" i="43"/>
  <c r="U188" i="43"/>
  <c r="U187" i="43"/>
  <c r="U186" i="43"/>
  <c r="U185" i="43"/>
  <c r="U184" i="43"/>
  <c r="U183" i="43"/>
  <c r="U182" i="43"/>
  <c r="U181" i="43"/>
  <c r="U180" i="43"/>
  <c r="U179" i="43"/>
  <c r="S179" i="43"/>
  <c r="S194" i="43" s="1"/>
  <c r="U178" i="43"/>
  <c r="U177" i="43"/>
  <c r="U176" i="43"/>
  <c r="U175" i="43"/>
  <c r="U174" i="43"/>
  <c r="U173" i="43"/>
  <c r="U172" i="43"/>
  <c r="U171" i="43"/>
  <c r="U170" i="43"/>
  <c r="U169" i="43"/>
  <c r="U168" i="43"/>
  <c r="U167" i="43"/>
  <c r="U166" i="43"/>
  <c r="U165" i="43"/>
  <c r="U164" i="43"/>
  <c r="U163" i="43"/>
  <c r="S163" i="43"/>
  <c r="S178" i="43" s="1"/>
  <c r="U162" i="43"/>
  <c r="U161" i="43"/>
  <c r="U160" i="43"/>
  <c r="U159" i="43"/>
  <c r="U158" i="43"/>
  <c r="U157" i="43"/>
  <c r="U156" i="43"/>
  <c r="U155" i="43"/>
  <c r="U154" i="43"/>
  <c r="U153" i="43"/>
  <c r="U152" i="43"/>
  <c r="U151" i="43"/>
  <c r="U150" i="43"/>
  <c r="U149" i="43"/>
  <c r="U148" i="43"/>
  <c r="U147" i="43"/>
  <c r="S147" i="43"/>
  <c r="S162" i="43" s="1"/>
  <c r="U146" i="43"/>
  <c r="U145" i="43"/>
  <c r="U144" i="43"/>
  <c r="U143" i="43"/>
  <c r="U142" i="43"/>
  <c r="U141" i="43"/>
  <c r="U140" i="43"/>
  <c r="U139" i="43"/>
  <c r="U138" i="43"/>
  <c r="U137" i="43"/>
  <c r="U136" i="43"/>
  <c r="U135" i="43"/>
  <c r="U134" i="43"/>
  <c r="U133" i="43"/>
  <c r="U132" i="43"/>
  <c r="U131" i="43"/>
  <c r="S131" i="43"/>
  <c r="S146" i="43" s="1"/>
  <c r="U130" i="43"/>
  <c r="U129" i="43"/>
  <c r="U128" i="43"/>
  <c r="U127" i="43"/>
  <c r="U126" i="43"/>
  <c r="U125" i="43"/>
  <c r="U124" i="43"/>
  <c r="U123" i="43"/>
  <c r="U122" i="43"/>
  <c r="S122" i="43"/>
  <c r="U121" i="43"/>
  <c r="U120" i="43"/>
  <c r="U119" i="43"/>
  <c r="U118" i="43"/>
  <c r="U117" i="43"/>
  <c r="U116" i="43"/>
  <c r="S116" i="43"/>
  <c r="U115" i="43"/>
  <c r="S115" i="43"/>
  <c r="S120" i="43" s="1"/>
  <c r="U114" i="43"/>
  <c r="S114" i="43"/>
  <c r="U113" i="43"/>
  <c r="U112" i="43"/>
  <c r="U111" i="43"/>
  <c r="U110" i="43"/>
  <c r="U109" i="43"/>
  <c r="U108" i="43"/>
  <c r="U107" i="43"/>
  <c r="U106" i="43"/>
  <c r="U105" i="43"/>
  <c r="U104" i="43"/>
  <c r="U103" i="43"/>
  <c r="U102" i="43"/>
  <c r="U101" i="43"/>
  <c r="U100" i="43"/>
  <c r="S100" i="43"/>
  <c r="U99" i="43"/>
  <c r="S99" i="43"/>
  <c r="S113" i="43" s="1"/>
  <c r="U98" i="43"/>
  <c r="S98" i="43"/>
  <c r="U97" i="43"/>
  <c r="U96" i="43"/>
  <c r="U95" i="43"/>
  <c r="U94" i="43"/>
  <c r="U93" i="43"/>
  <c r="U92" i="43"/>
  <c r="U91" i="43"/>
  <c r="U90" i="43"/>
  <c r="U89" i="43"/>
  <c r="U88" i="43"/>
  <c r="U87" i="43"/>
  <c r="U86" i="43"/>
  <c r="U85" i="43"/>
  <c r="U84" i="43"/>
  <c r="U83" i="43"/>
  <c r="S83" i="43"/>
  <c r="S97" i="43" s="1"/>
  <c r="U82" i="43"/>
  <c r="U81" i="43"/>
  <c r="U80" i="43"/>
  <c r="U79" i="43"/>
  <c r="U78" i="43"/>
  <c r="U77" i="43"/>
  <c r="U76" i="43"/>
  <c r="U75" i="43"/>
  <c r="U74" i="43"/>
  <c r="U73" i="43"/>
  <c r="U72" i="43"/>
  <c r="S72" i="43"/>
  <c r="U71" i="43"/>
  <c r="U70" i="43"/>
  <c r="U69" i="43"/>
  <c r="U68" i="43"/>
  <c r="U67" i="43"/>
  <c r="S67" i="43"/>
  <c r="S81" i="43" s="1"/>
  <c r="U66" i="43"/>
  <c r="U65" i="43"/>
  <c r="U64" i="43"/>
  <c r="U63" i="43"/>
  <c r="U62" i="43"/>
  <c r="U61" i="43"/>
  <c r="U60" i="43"/>
  <c r="U59" i="43"/>
  <c r="U58" i="43"/>
  <c r="U57" i="43"/>
  <c r="U56" i="43"/>
  <c r="U55" i="43"/>
  <c r="U54" i="43"/>
  <c r="U53" i="43"/>
  <c r="U52" i="43"/>
  <c r="U51" i="43"/>
  <c r="S51" i="43"/>
  <c r="S60" i="43" s="1"/>
  <c r="U50" i="43"/>
  <c r="U49" i="43"/>
  <c r="U48" i="43"/>
  <c r="U47" i="43"/>
  <c r="U46" i="43"/>
  <c r="U45" i="43"/>
  <c r="U44" i="43"/>
  <c r="S44" i="43"/>
  <c r="U43" i="43"/>
  <c r="U42" i="43"/>
  <c r="U41" i="43"/>
  <c r="U40" i="43"/>
  <c r="U39" i="43"/>
  <c r="U38" i="43"/>
  <c r="U37" i="43"/>
  <c r="U36" i="43"/>
  <c r="U35" i="43"/>
  <c r="S35" i="43"/>
  <c r="U34" i="43"/>
  <c r="S34" i="43"/>
  <c r="U33" i="43"/>
  <c r="U32" i="43"/>
  <c r="U31" i="43"/>
  <c r="U30" i="43"/>
  <c r="U29" i="43"/>
  <c r="U28" i="43"/>
  <c r="U27" i="43"/>
  <c r="U26" i="43"/>
  <c r="U25" i="43"/>
  <c r="U24" i="43"/>
  <c r="S24" i="43"/>
  <c r="U23" i="43"/>
  <c r="U22" i="43"/>
  <c r="U21" i="43"/>
  <c r="U20" i="43"/>
  <c r="U19" i="43"/>
  <c r="S19" i="43"/>
  <c r="S33" i="43" s="1"/>
  <c r="J17" i="43"/>
  <c r="L26" i="1"/>
  <c r="L25" i="1" s="1"/>
  <c r="G4" i="35" s="1"/>
  <c r="Q18" i="1" l="1"/>
  <c r="Q19" i="1"/>
  <c r="Q20" i="1"/>
  <c r="S362" i="43"/>
  <c r="S80" i="43"/>
  <c r="S86" i="43"/>
  <c r="S344" i="43"/>
  <c r="S356" i="43"/>
  <c r="S408" i="43"/>
  <c r="S26" i="43"/>
  <c r="S68" i="43"/>
  <c r="S118" i="43"/>
  <c r="S370" i="43"/>
  <c r="S416" i="43"/>
  <c r="S442" i="43"/>
  <c r="S490" i="43"/>
  <c r="S314" i="43"/>
  <c r="S352" i="43"/>
  <c r="S386" i="43"/>
  <c r="S398" i="43"/>
  <c r="S424" i="43"/>
  <c r="S472" i="43"/>
  <c r="S96" i="43"/>
  <c r="S292" i="43"/>
  <c r="S296" i="43"/>
  <c r="S78" i="43"/>
  <c r="S90" i="43"/>
  <c r="S406" i="43"/>
  <c r="S480" i="43"/>
  <c r="S49" i="43"/>
  <c r="S46" i="43"/>
  <c r="S48" i="43"/>
  <c r="S36" i="43"/>
  <c r="S50" i="43"/>
  <c r="S38" i="43"/>
  <c r="S40" i="43"/>
  <c r="S65" i="43"/>
  <c r="S62" i="43"/>
  <c r="S64" i="43"/>
  <c r="S66" i="43"/>
  <c r="S52" i="43"/>
  <c r="S54" i="43"/>
  <c r="S56" i="43"/>
  <c r="S58" i="43"/>
  <c r="S42" i="43"/>
  <c r="S22" i="43"/>
  <c r="S76" i="43"/>
  <c r="S94" i="43"/>
  <c r="S112" i="43"/>
  <c r="S20" i="43"/>
  <c r="S74" i="43"/>
  <c r="S92" i="43"/>
  <c r="S110" i="43"/>
  <c r="S465" i="43"/>
  <c r="S462" i="43"/>
  <c r="S464" i="43"/>
  <c r="S466" i="43"/>
  <c r="S452" i="43"/>
  <c r="S454" i="43"/>
  <c r="S456" i="43"/>
  <c r="S458" i="43"/>
  <c r="S32" i="43"/>
  <c r="S70" i="43"/>
  <c r="S88" i="43"/>
  <c r="S106" i="43"/>
  <c r="S30" i="43"/>
  <c r="S104" i="43"/>
  <c r="S108" i="43"/>
  <c r="S28" i="43"/>
  <c r="S82" i="43"/>
  <c r="S84" i="43"/>
  <c r="S102" i="43"/>
  <c r="S460" i="43"/>
  <c r="S337" i="43"/>
  <c r="S334" i="43"/>
  <c r="S336" i="43"/>
  <c r="S338" i="43"/>
  <c r="S324" i="43"/>
  <c r="S326" i="43"/>
  <c r="S328" i="43"/>
  <c r="S330" i="43"/>
  <c r="S312" i="43"/>
  <c r="S348" i="43"/>
  <c r="S366" i="43"/>
  <c r="S384" i="43"/>
  <c r="S402" i="43"/>
  <c r="S404" i="43"/>
  <c r="S422" i="43"/>
  <c r="S440" i="43"/>
  <c r="S476" i="43"/>
  <c r="S298" i="43"/>
  <c r="S310" i="43"/>
  <c r="S346" i="43"/>
  <c r="S364" i="43"/>
  <c r="S382" i="43"/>
  <c r="S400" i="43"/>
  <c r="S418" i="43"/>
  <c r="S420" i="43"/>
  <c r="S438" i="43"/>
  <c r="S474" i="43"/>
  <c r="S492" i="43"/>
  <c r="S308" i="43"/>
  <c r="S380" i="43"/>
  <c r="S436" i="43"/>
  <c r="S322" i="43"/>
  <c r="S342" i="43"/>
  <c r="S360" i="43"/>
  <c r="S378" i="43"/>
  <c r="S396" i="43"/>
  <c r="S414" i="43"/>
  <c r="S432" i="43"/>
  <c r="S450" i="43"/>
  <c r="S488" i="43"/>
  <c r="S320" i="43"/>
  <c r="S340" i="43"/>
  <c r="S358" i="43"/>
  <c r="S376" i="43"/>
  <c r="S394" i="43"/>
  <c r="S412" i="43"/>
  <c r="S430" i="43"/>
  <c r="S448" i="43"/>
  <c r="S468" i="43"/>
  <c r="S486" i="43"/>
  <c r="S318" i="43"/>
  <c r="S354" i="43"/>
  <c r="S374" i="43"/>
  <c r="S392" i="43"/>
  <c r="S410" i="43"/>
  <c r="S428" i="43"/>
  <c r="S446" i="43"/>
  <c r="S482" i="43"/>
  <c r="S484" i="43"/>
  <c r="S316" i="43"/>
  <c r="S372" i="43"/>
  <c r="S444" i="43"/>
  <c r="S21" i="43"/>
  <c r="S23" i="43"/>
  <c r="S25" i="43"/>
  <c r="S27" i="43"/>
  <c r="S29" i="43"/>
  <c r="S31" i="43"/>
  <c r="S37" i="43"/>
  <c r="S39" i="43"/>
  <c r="S41" i="43"/>
  <c r="S43" i="43"/>
  <c r="S45" i="43"/>
  <c r="S47" i="43"/>
  <c r="S53" i="43"/>
  <c r="S55" i="43"/>
  <c r="S57" i="43"/>
  <c r="S59" i="43"/>
  <c r="S61" i="43"/>
  <c r="S63" i="43"/>
  <c r="S69" i="43"/>
  <c r="S71" i="43"/>
  <c r="S73" i="43"/>
  <c r="S75" i="43"/>
  <c r="S77" i="43"/>
  <c r="S79" i="43"/>
  <c r="S85" i="43"/>
  <c r="S87" i="43"/>
  <c r="S89" i="43"/>
  <c r="S91" i="43"/>
  <c r="S93" i="43"/>
  <c r="S95" i="43"/>
  <c r="S101" i="43"/>
  <c r="S103" i="43"/>
  <c r="S105" i="43"/>
  <c r="S107" i="43"/>
  <c r="S109" i="43"/>
  <c r="S111" i="43"/>
  <c r="S130" i="43"/>
  <c r="S128" i="43"/>
  <c r="S126" i="43"/>
  <c r="S124" i="43"/>
  <c r="S129" i="43"/>
  <c r="S127" i="43"/>
  <c r="S125" i="43"/>
  <c r="S123" i="43"/>
  <c r="S117" i="43"/>
  <c r="S119" i="43"/>
  <c r="S121" i="43"/>
  <c r="S133" i="43"/>
  <c r="S135" i="43"/>
  <c r="S137" i="43"/>
  <c r="S139" i="43"/>
  <c r="S141" i="43"/>
  <c r="S143" i="43"/>
  <c r="S145" i="43"/>
  <c r="S149" i="43"/>
  <c r="S151" i="43"/>
  <c r="S153" i="43"/>
  <c r="S155" i="43"/>
  <c r="S157" i="43"/>
  <c r="S159" i="43"/>
  <c r="S161" i="43"/>
  <c r="S165" i="43"/>
  <c r="S167" i="43"/>
  <c r="S169" i="43"/>
  <c r="S171" i="43"/>
  <c r="S173" i="43"/>
  <c r="S175" i="43"/>
  <c r="S177" i="43"/>
  <c r="S181" i="43"/>
  <c r="S183" i="43"/>
  <c r="S185" i="43"/>
  <c r="S187" i="43"/>
  <c r="S189" i="43"/>
  <c r="S191" i="43"/>
  <c r="S193" i="43"/>
  <c r="S197" i="43"/>
  <c r="S199" i="43"/>
  <c r="S201" i="43"/>
  <c r="S203" i="43"/>
  <c r="S205" i="43"/>
  <c r="S207" i="43"/>
  <c r="S209" i="43"/>
  <c r="S213" i="43"/>
  <c r="S215" i="43"/>
  <c r="S217" i="43"/>
  <c r="S219" i="43"/>
  <c r="S221" i="43"/>
  <c r="S223" i="43"/>
  <c r="S225" i="43"/>
  <c r="S229" i="43"/>
  <c r="S231" i="43"/>
  <c r="S233" i="43"/>
  <c r="S235" i="43"/>
  <c r="S237" i="43"/>
  <c r="S239" i="43"/>
  <c r="S241" i="43"/>
  <c r="S245" i="43"/>
  <c r="S247" i="43"/>
  <c r="S249" i="43"/>
  <c r="S251" i="43"/>
  <c r="S253" i="43"/>
  <c r="S255" i="43"/>
  <c r="S257" i="43"/>
  <c r="S261" i="43"/>
  <c r="S263" i="43"/>
  <c r="S265" i="43"/>
  <c r="S267" i="43"/>
  <c r="S269" i="43"/>
  <c r="S271" i="43"/>
  <c r="S273" i="43"/>
  <c r="S277" i="43"/>
  <c r="S279" i="43"/>
  <c r="S281" i="43"/>
  <c r="S283" i="43"/>
  <c r="S285" i="43"/>
  <c r="S287" i="43"/>
  <c r="S289" i="43"/>
  <c r="S305" i="43"/>
  <c r="S303" i="43"/>
  <c r="S301" i="43"/>
  <c r="S293" i="43"/>
  <c r="S295" i="43"/>
  <c r="S297" i="43"/>
  <c r="S299" i="43"/>
  <c r="S306" i="43"/>
  <c r="S302" i="43"/>
  <c r="S132" i="43"/>
  <c r="S134" i="43"/>
  <c r="S136" i="43"/>
  <c r="S138" i="43"/>
  <c r="S140" i="43"/>
  <c r="S142" i="43"/>
  <c r="S144" i="43"/>
  <c r="S148" i="43"/>
  <c r="S150" i="43"/>
  <c r="S152" i="43"/>
  <c r="S154" i="43"/>
  <c r="S156" i="43"/>
  <c r="S158" i="43"/>
  <c r="S160" i="43"/>
  <c r="S164" i="43"/>
  <c r="S166" i="43"/>
  <c r="S168" i="43"/>
  <c r="S170" i="43"/>
  <c r="S172" i="43"/>
  <c r="S174" i="43"/>
  <c r="S176" i="43"/>
  <c r="S180" i="43"/>
  <c r="S182" i="43"/>
  <c r="S184" i="43"/>
  <c r="S186" i="43"/>
  <c r="S188" i="43"/>
  <c r="S190" i="43"/>
  <c r="S192" i="43"/>
  <c r="S196" i="43"/>
  <c r="S198" i="43"/>
  <c r="S200" i="43"/>
  <c r="S202" i="43"/>
  <c r="S204" i="43"/>
  <c r="S206" i="43"/>
  <c r="S208" i="43"/>
  <c r="S212" i="43"/>
  <c r="S214" i="43"/>
  <c r="S216" i="43"/>
  <c r="S218" i="43"/>
  <c r="S220" i="43"/>
  <c r="S222" i="43"/>
  <c r="S224" i="43"/>
  <c r="S228" i="43"/>
  <c r="S230" i="43"/>
  <c r="S232" i="43"/>
  <c r="S234" i="43"/>
  <c r="S236" i="43"/>
  <c r="S238" i="43"/>
  <c r="S240" i="43"/>
  <c r="S244" i="43"/>
  <c r="S246" i="43"/>
  <c r="S248" i="43"/>
  <c r="S250" i="43"/>
  <c r="S252" i="43"/>
  <c r="S254" i="43"/>
  <c r="S256" i="43"/>
  <c r="S260" i="43"/>
  <c r="S262" i="43"/>
  <c r="S264" i="43"/>
  <c r="S266" i="43"/>
  <c r="S268" i="43"/>
  <c r="S270" i="43"/>
  <c r="S272" i="43"/>
  <c r="S276" i="43"/>
  <c r="S278" i="43"/>
  <c r="S280" i="43"/>
  <c r="S282" i="43"/>
  <c r="S284" i="43"/>
  <c r="S286" i="43"/>
  <c r="S288" i="43"/>
  <c r="S300" i="43"/>
  <c r="S309" i="43"/>
  <c r="S311" i="43"/>
  <c r="S313" i="43"/>
  <c r="S315" i="43"/>
  <c r="S317" i="43"/>
  <c r="S319" i="43"/>
  <c r="S325" i="43"/>
  <c r="S327" i="43"/>
  <c r="S329" i="43"/>
  <c r="S331" i="43"/>
  <c r="S333" i="43"/>
  <c r="S335" i="43"/>
  <c r="S341" i="43"/>
  <c r="S343" i="43"/>
  <c r="S345" i="43"/>
  <c r="S347" i="43"/>
  <c r="S349" i="43"/>
  <c r="S351" i="43"/>
  <c r="S357" i="43"/>
  <c r="S359" i="43"/>
  <c r="S361" i="43"/>
  <c r="S363" i="43"/>
  <c r="S365" i="43"/>
  <c r="S367" i="43"/>
  <c r="S373" i="43"/>
  <c r="S375" i="43"/>
  <c r="S377" i="43"/>
  <c r="S379" i="43"/>
  <c r="S381" i="43"/>
  <c r="S383" i="43"/>
  <c r="S389" i="43"/>
  <c r="S391" i="43"/>
  <c r="S393" i="43"/>
  <c r="S395" i="43"/>
  <c r="S397" i="43"/>
  <c r="S399" i="43"/>
  <c r="S405" i="43"/>
  <c r="S407" i="43"/>
  <c r="S409" i="43"/>
  <c r="S411" i="43"/>
  <c r="S413" i="43"/>
  <c r="S415" i="43"/>
  <c r="S421" i="43"/>
  <c r="S423" i="43"/>
  <c r="S425" i="43"/>
  <c r="S427" i="43"/>
  <c r="S429" i="43"/>
  <c r="S431" i="43"/>
  <c r="S437" i="43"/>
  <c r="S439" i="43"/>
  <c r="S441" i="43"/>
  <c r="S443" i="43"/>
  <c r="S445" i="43"/>
  <c r="S447" i="43"/>
  <c r="S453" i="43"/>
  <c r="S455" i="43"/>
  <c r="S457" i="43"/>
  <c r="S459" i="43"/>
  <c r="S461" i="43"/>
  <c r="S463" i="43"/>
  <c r="S469" i="43"/>
  <c r="S471" i="43"/>
  <c r="S473" i="43"/>
  <c r="S475" i="43"/>
  <c r="S477" i="43"/>
  <c r="S479" i="43"/>
  <c r="S485" i="43"/>
  <c r="S487" i="43"/>
  <c r="S489" i="43"/>
  <c r="S491" i="43"/>
  <c r="H1" i="35" l="1"/>
  <c r="G9" i="43"/>
  <c r="G8" i="43"/>
  <c r="D8" i="43"/>
  <c r="G19" i="43"/>
  <c r="H19" i="43"/>
  <c r="N19" i="43"/>
  <c r="P19" i="43"/>
  <c r="H20" i="43"/>
  <c r="N20" i="43"/>
  <c r="P20" i="43"/>
  <c r="G21" i="43"/>
  <c r="H21" i="43"/>
  <c r="N21" i="43"/>
  <c r="P21" i="43"/>
  <c r="G22" i="43"/>
  <c r="H22" i="43"/>
  <c r="N22" i="43"/>
  <c r="P22" i="43"/>
  <c r="G23" i="43"/>
  <c r="H23" i="43"/>
  <c r="N23" i="43"/>
  <c r="P23" i="43"/>
  <c r="G24" i="43"/>
  <c r="H24" i="43"/>
  <c r="N24" i="43"/>
  <c r="P24" i="43"/>
  <c r="G25" i="43"/>
  <c r="H25" i="43"/>
  <c r="N25" i="43"/>
  <c r="P25" i="43"/>
  <c r="G26" i="43"/>
  <c r="H26" i="43"/>
  <c r="N26" i="43"/>
  <c r="P26" i="43"/>
  <c r="G27" i="43"/>
  <c r="H27" i="43"/>
  <c r="N27" i="43"/>
  <c r="P27" i="43"/>
  <c r="G28" i="43"/>
  <c r="H28" i="43"/>
  <c r="N28" i="43"/>
  <c r="P28" i="43"/>
  <c r="G29" i="43"/>
  <c r="H29" i="43"/>
  <c r="N29" i="43"/>
  <c r="P29" i="43"/>
  <c r="G30" i="43"/>
  <c r="H30" i="43"/>
  <c r="N30" i="43"/>
  <c r="P30" i="43"/>
  <c r="G31" i="43"/>
  <c r="H31" i="43"/>
  <c r="N31" i="43"/>
  <c r="P31" i="43"/>
  <c r="G32" i="43"/>
  <c r="H32" i="43"/>
  <c r="N32" i="43"/>
  <c r="P32" i="43"/>
  <c r="G33" i="43"/>
  <c r="H33" i="43"/>
  <c r="N33" i="43"/>
  <c r="P33" i="43"/>
  <c r="G34" i="43"/>
  <c r="H34" i="43"/>
  <c r="N34" i="43"/>
  <c r="P34" i="43"/>
  <c r="N35" i="43"/>
  <c r="P35" i="43"/>
  <c r="N36" i="43"/>
  <c r="P36" i="43"/>
  <c r="N37" i="43"/>
  <c r="P37" i="43"/>
  <c r="N38" i="43"/>
  <c r="P38" i="43"/>
  <c r="N39" i="43"/>
  <c r="P39" i="43"/>
  <c r="N40" i="43"/>
  <c r="P40" i="43"/>
  <c r="N41" i="43"/>
  <c r="P41" i="43"/>
  <c r="N42" i="43"/>
  <c r="P42" i="43"/>
  <c r="N43" i="43"/>
  <c r="P43" i="43"/>
  <c r="N44" i="43"/>
  <c r="P44" i="43"/>
  <c r="N45" i="43"/>
  <c r="P45" i="43"/>
  <c r="N46" i="43"/>
  <c r="P46" i="43"/>
  <c r="N47" i="43"/>
  <c r="P47" i="43"/>
  <c r="N48" i="43"/>
  <c r="P48" i="43"/>
  <c r="N49" i="43"/>
  <c r="P49" i="43"/>
  <c r="N50" i="43"/>
  <c r="P50" i="43"/>
  <c r="N51" i="43"/>
  <c r="P51" i="43"/>
  <c r="N52" i="43"/>
  <c r="P52" i="43"/>
  <c r="N53" i="43"/>
  <c r="P53" i="43"/>
  <c r="N54" i="43"/>
  <c r="P54" i="43"/>
  <c r="N55" i="43"/>
  <c r="P55" i="43"/>
  <c r="N56" i="43"/>
  <c r="P56" i="43"/>
  <c r="N57" i="43"/>
  <c r="P57" i="43"/>
  <c r="N58" i="43"/>
  <c r="P58" i="43"/>
  <c r="N59" i="43"/>
  <c r="P59" i="43"/>
  <c r="N60" i="43"/>
  <c r="P60" i="43"/>
  <c r="N61" i="43"/>
  <c r="P61" i="43"/>
  <c r="N62" i="43"/>
  <c r="P62" i="43"/>
  <c r="N63" i="43"/>
  <c r="P63" i="43"/>
  <c r="N64" i="43"/>
  <c r="P64" i="43"/>
  <c r="N65" i="43"/>
  <c r="P65" i="43"/>
  <c r="N66" i="43"/>
  <c r="P66" i="43"/>
  <c r="N67" i="43"/>
  <c r="P67" i="43"/>
  <c r="N68" i="43"/>
  <c r="P68" i="43"/>
  <c r="N69" i="43"/>
  <c r="P69" i="43"/>
  <c r="N70" i="43"/>
  <c r="P70" i="43"/>
  <c r="N71" i="43"/>
  <c r="P71" i="43"/>
  <c r="N72" i="43"/>
  <c r="P72" i="43"/>
  <c r="N73" i="43"/>
  <c r="P73" i="43"/>
  <c r="N74" i="43"/>
  <c r="P74" i="43"/>
  <c r="N75" i="43"/>
  <c r="P75" i="43"/>
  <c r="N76" i="43"/>
  <c r="P76" i="43"/>
  <c r="N77" i="43"/>
  <c r="P77" i="43"/>
  <c r="N78" i="43"/>
  <c r="P78" i="43"/>
  <c r="N79" i="43"/>
  <c r="P79" i="43"/>
  <c r="N80" i="43"/>
  <c r="P80" i="43"/>
  <c r="N81" i="43"/>
  <c r="P81" i="43"/>
  <c r="N82" i="43"/>
  <c r="P82" i="43"/>
  <c r="N83" i="43"/>
  <c r="P83" i="43"/>
  <c r="N84" i="43"/>
  <c r="P84" i="43"/>
  <c r="N85" i="43"/>
  <c r="P85" i="43"/>
  <c r="N86" i="43"/>
  <c r="P86" i="43"/>
  <c r="N87" i="43"/>
  <c r="P87" i="43"/>
  <c r="N88" i="43"/>
  <c r="P88" i="43"/>
  <c r="N89" i="43"/>
  <c r="P89" i="43"/>
  <c r="N90" i="43"/>
  <c r="P90" i="43"/>
  <c r="N91" i="43"/>
  <c r="P91" i="43"/>
  <c r="N92" i="43"/>
  <c r="P92" i="43"/>
  <c r="N93" i="43"/>
  <c r="P93" i="43"/>
  <c r="N94" i="43"/>
  <c r="P94" i="43"/>
  <c r="N95" i="43"/>
  <c r="P95" i="43"/>
  <c r="N96" i="43"/>
  <c r="P96" i="43"/>
  <c r="N97" i="43"/>
  <c r="P97" i="43"/>
  <c r="N98" i="43"/>
  <c r="P98" i="43"/>
  <c r="N99" i="43"/>
  <c r="P99" i="43"/>
  <c r="N100" i="43"/>
  <c r="P100" i="43"/>
  <c r="N101" i="43"/>
  <c r="P101" i="43"/>
  <c r="N102" i="43"/>
  <c r="P102" i="43"/>
  <c r="N103" i="43"/>
  <c r="P103" i="43"/>
  <c r="N104" i="43"/>
  <c r="P104" i="43"/>
  <c r="N105" i="43"/>
  <c r="P105" i="43"/>
  <c r="N106" i="43"/>
  <c r="P106" i="43"/>
  <c r="N107" i="43"/>
  <c r="P107" i="43"/>
  <c r="N108" i="43"/>
  <c r="P108" i="43"/>
  <c r="N109" i="43"/>
  <c r="P109" i="43"/>
  <c r="N110" i="43"/>
  <c r="P110" i="43"/>
  <c r="N111" i="43"/>
  <c r="P111" i="43"/>
  <c r="N112" i="43"/>
  <c r="P112" i="43"/>
  <c r="N113" i="43"/>
  <c r="P113" i="43"/>
  <c r="N114" i="43"/>
  <c r="P114" i="43"/>
  <c r="N115" i="43"/>
  <c r="P115" i="43"/>
  <c r="N116" i="43"/>
  <c r="P116" i="43"/>
  <c r="N117" i="43"/>
  <c r="P117" i="43"/>
  <c r="N118" i="43"/>
  <c r="P118" i="43"/>
  <c r="N119" i="43"/>
  <c r="P119" i="43"/>
  <c r="N120" i="43"/>
  <c r="P120" i="43"/>
  <c r="N121" i="43"/>
  <c r="P121" i="43"/>
  <c r="N122" i="43"/>
  <c r="P122" i="43"/>
  <c r="N123" i="43"/>
  <c r="P123" i="43"/>
  <c r="N124" i="43"/>
  <c r="P124" i="43"/>
  <c r="N125" i="43"/>
  <c r="P125" i="43"/>
  <c r="N126" i="43"/>
  <c r="P126" i="43"/>
  <c r="N127" i="43"/>
  <c r="P127" i="43"/>
  <c r="N128" i="43"/>
  <c r="P128" i="43"/>
  <c r="N129" i="43"/>
  <c r="P129" i="43"/>
  <c r="N130" i="43"/>
  <c r="P130" i="43"/>
  <c r="N131" i="43"/>
  <c r="P131" i="43"/>
  <c r="N132" i="43"/>
  <c r="P132" i="43"/>
  <c r="N133" i="43"/>
  <c r="P133" i="43"/>
  <c r="N134" i="43"/>
  <c r="P134" i="43"/>
  <c r="N135" i="43"/>
  <c r="P135" i="43"/>
  <c r="N136" i="43"/>
  <c r="P136" i="43"/>
  <c r="N137" i="43"/>
  <c r="P137" i="43"/>
  <c r="N138" i="43"/>
  <c r="P138" i="43"/>
  <c r="N139" i="43"/>
  <c r="P139" i="43"/>
  <c r="N140" i="43"/>
  <c r="P140" i="43"/>
  <c r="N141" i="43"/>
  <c r="P141" i="43"/>
  <c r="N142" i="43"/>
  <c r="P142" i="43"/>
  <c r="N143" i="43"/>
  <c r="P143" i="43"/>
  <c r="N144" i="43"/>
  <c r="P144" i="43"/>
  <c r="N145" i="43"/>
  <c r="P145" i="43"/>
  <c r="N146" i="43"/>
  <c r="P146" i="43"/>
  <c r="N147" i="43"/>
  <c r="P147" i="43"/>
  <c r="N148" i="43"/>
  <c r="P148" i="43"/>
  <c r="N149" i="43"/>
  <c r="P149" i="43"/>
  <c r="N150" i="43"/>
  <c r="P150" i="43"/>
  <c r="N151" i="43"/>
  <c r="P151" i="43"/>
  <c r="N152" i="43"/>
  <c r="P152" i="43"/>
  <c r="N153" i="43"/>
  <c r="P153" i="43"/>
  <c r="N154" i="43"/>
  <c r="P154" i="43"/>
  <c r="N155" i="43"/>
  <c r="P155" i="43"/>
  <c r="N156" i="43"/>
  <c r="P156" i="43"/>
  <c r="N157" i="43"/>
  <c r="P157" i="43"/>
  <c r="N158" i="43"/>
  <c r="P158" i="43"/>
  <c r="N159" i="43"/>
  <c r="P159" i="43"/>
  <c r="N160" i="43"/>
  <c r="P160" i="43"/>
  <c r="N161" i="43"/>
  <c r="P161" i="43"/>
  <c r="N162" i="43"/>
  <c r="P162" i="43"/>
  <c r="N163" i="43"/>
  <c r="P163" i="43"/>
  <c r="N164" i="43"/>
  <c r="P164" i="43"/>
  <c r="N165" i="43"/>
  <c r="P165" i="43"/>
  <c r="N166" i="43"/>
  <c r="P166" i="43"/>
  <c r="N167" i="43"/>
  <c r="P167" i="43"/>
  <c r="N168" i="43"/>
  <c r="P168" i="43"/>
  <c r="N169" i="43"/>
  <c r="P169" i="43"/>
  <c r="N170" i="43"/>
  <c r="P170" i="43"/>
  <c r="N171" i="43"/>
  <c r="P171" i="43"/>
  <c r="N172" i="43"/>
  <c r="P172" i="43"/>
  <c r="N173" i="43"/>
  <c r="P173" i="43"/>
  <c r="N174" i="43"/>
  <c r="P174" i="43"/>
  <c r="N175" i="43"/>
  <c r="P175" i="43"/>
  <c r="N176" i="43"/>
  <c r="P176" i="43"/>
  <c r="N177" i="43"/>
  <c r="P177" i="43"/>
  <c r="N178" i="43"/>
  <c r="P178" i="43"/>
  <c r="N179" i="43"/>
  <c r="P179" i="43"/>
  <c r="N180" i="43"/>
  <c r="P180" i="43"/>
  <c r="N181" i="43"/>
  <c r="P181" i="43"/>
  <c r="N182" i="43"/>
  <c r="P182" i="43"/>
  <c r="N183" i="43"/>
  <c r="P183" i="43"/>
  <c r="N184" i="43"/>
  <c r="P184" i="43"/>
  <c r="N185" i="43"/>
  <c r="P185" i="43"/>
  <c r="N186" i="43"/>
  <c r="P186" i="43"/>
  <c r="N187" i="43"/>
  <c r="P187" i="43"/>
  <c r="N188" i="43"/>
  <c r="P188" i="43"/>
  <c r="N189" i="43"/>
  <c r="P189" i="43"/>
  <c r="N190" i="43"/>
  <c r="P190" i="43"/>
  <c r="N191" i="43"/>
  <c r="P191" i="43"/>
  <c r="N192" i="43"/>
  <c r="P192" i="43"/>
  <c r="N193" i="43"/>
  <c r="P193" i="43"/>
  <c r="N194" i="43"/>
  <c r="P194" i="43"/>
  <c r="N195" i="43"/>
  <c r="P195" i="43"/>
  <c r="N196" i="43"/>
  <c r="P196" i="43"/>
  <c r="N197" i="43"/>
  <c r="P197" i="43"/>
  <c r="N198" i="43"/>
  <c r="P198" i="43"/>
  <c r="N199" i="43"/>
  <c r="P199" i="43"/>
  <c r="N200" i="43"/>
  <c r="P200" i="43"/>
  <c r="N201" i="43"/>
  <c r="P201" i="43"/>
  <c r="N202" i="43"/>
  <c r="P202" i="43"/>
  <c r="N203" i="43"/>
  <c r="P203" i="43"/>
  <c r="N204" i="43"/>
  <c r="P204" i="43"/>
  <c r="N205" i="43"/>
  <c r="P205" i="43"/>
  <c r="N206" i="43"/>
  <c r="P206" i="43"/>
  <c r="N207" i="43"/>
  <c r="P207" i="43"/>
  <c r="N208" i="43"/>
  <c r="P208" i="43"/>
  <c r="N209" i="43"/>
  <c r="P209" i="43"/>
  <c r="N210" i="43"/>
  <c r="P210" i="43"/>
  <c r="N211" i="43"/>
  <c r="P211" i="43"/>
  <c r="N212" i="43"/>
  <c r="P212" i="43"/>
  <c r="N213" i="43"/>
  <c r="P213" i="43"/>
  <c r="N214" i="43"/>
  <c r="P214" i="43"/>
  <c r="N215" i="43"/>
  <c r="P215" i="43"/>
  <c r="N216" i="43"/>
  <c r="P216" i="43"/>
  <c r="N217" i="43"/>
  <c r="P217" i="43"/>
  <c r="N218" i="43"/>
  <c r="P218" i="43"/>
  <c r="N219" i="43"/>
  <c r="P219" i="43"/>
  <c r="N220" i="43"/>
  <c r="P220" i="43"/>
  <c r="N221" i="43"/>
  <c r="P221" i="43"/>
  <c r="N222" i="43"/>
  <c r="P222" i="43"/>
  <c r="N223" i="43"/>
  <c r="P223" i="43"/>
  <c r="N224" i="43"/>
  <c r="P224" i="43"/>
  <c r="N225" i="43"/>
  <c r="P225" i="43"/>
  <c r="N226" i="43"/>
  <c r="P226" i="43"/>
  <c r="N227" i="43"/>
  <c r="P227" i="43"/>
  <c r="N228" i="43"/>
  <c r="P228" i="43"/>
  <c r="N229" i="43"/>
  <c r="P229" i="43"/>
  <c r="N230" i="43"/>
  <c r="P230" i="43"/>
  <c r="N231" i="43"/>
  <c r="P231" i="43"/>
  <c r="N232" i="43"/>
  <c r="P232" i="43"/>
  <c r="N233" i="43"/>
  <c r="P233" i="43"/>
  <c r="N234" i="43"/>
  <c r="P234" i="43"/>
  <c r="N235" i="43"/>
  <c r="P235" i="43"/>
  <c r="N236" i="43"/>
  <c r="P236" i="43"/>
  <c r="N237" i="43"/>
  <c r="P237" i="43"/>
  <c r="N238" i="43"/>
  <c r="P238" i="43"/>
  <c r="N239" i="43"/>
  <c r="P239" i="43"/>
  <c r="N240" i="43"/>
  <c r="P240" i="43"/>
  <c r="N241" i="43"/>
  <c r="P241" i="43"/>
  <c r="N242" i="43"/>
  <c r="P242" i="43"/>
  <c r="N243" i="43"/>
  <c r="P243" i="43"/>
  <c r="N244" i="43"/>
  <c r="P244" i="43"/>
  <c r="N245" i="43"/>
  <c r="P245" i="43"/>
  <c r="N246" i="43"/>
  <c r="P246" i="43"/>
  <c r="N247" i="43"/>
  <c r="P247" i="43"/>
  <c r="N248" i="43"/>
  <c r="P248" i="43"/>
  <c r="N249" i="43"/>
  <c r="P249" i="43"/>
  <c r="N250" i="43"/>
  <c r="P250" i="43"/>
  <c r="N251" i="43"/>
  <c r="P251" i="43"/>
  <c r="N252" i="43"/>
  <c r="P252" i="43"/>
  <c r="N253" i="43"/>
  <c r="P253" i="43"/>
  <c r="N254" i="43"/>
  <c r="P254" i="43"/>
  <c r="N255" i="43"/>
  <c r="P255" i="43"/>
  <c r="N256" i="43"/>
  <c r="P256" i="43"/>
  <c r="N257" i="43"/>
  <c r="P257" i="43"/>
  <c r="N258" i="43"/>
  <c r="P258" i="43"/>
  <c r="N259" i="43"/>
  <c r="P259" i="43"/>
  <c r="N260" i="43"/>
  <c r="P260" i="43"/>
  <c r="N261" i="43"/>
  <c r="P261" i="43"/>
  <c r="N262" i="43"/>
  <c r="P262" i="43"/>
  <c r="N263" i="43"/>
  <c r="P263" i="43"/>
  <c r="N264" i="43"/>
  <c r="P264" i="43"/>
  <c r="N265" i="43"/>
  <c r="P265" i="43"/>
  <c r="N266" i="43"/>
  <c r="P266" i="43"/>
  <c r="N267" i="43"/>
  <c r="P267" i="43"/>
  <c r="N268" i="43"/>
  <c r="P268" i="43"/>
  <c r="N269" i="43"/>
  <c r="P269" i="43"/>
  <c r="N270" i="43"/>
  <c r="P270" i="43"/>
  <c r="N271" i="43"/>
  <c r="P271" i="43"/>
  <c r="N272" i="43"/>
  <c r="P272" i="43"/>
  <c r="N273" i="43"/>
  <c r="P273" i="43"/>
  <c r="N274" i="43"/>
  <c r="P274" i="43"/>
  <c r="N275" i="43"/>
  <c r="P275" i="43"/>
  <c r="N276" i="43"/>
  <c r="P276" i="43"/>
  <c r="N277" i="43"/>
  <c r="P277" i="43"/>
  <c r="N278" i="43"/>
  <c r="P278" i="43"/>
  <c r="N279" i="43"/>
  <c r="P279" i="43"/>
  <c r="N280" i="43"/>
  <c r="P280" i="43"/>
  <c r="N281" i="43"/>
  <c r="P281" i="43"/>
  <c r="N282" i="43"/>
  <c r="P282" i="43"/>
  <c r="N283" i="43"/>
  <c r="P283" i="43"/>
  <c r="N284" i="43"/>
  <c r="P284" i="43"/>
  <c r="N285" i="43"/>
  <c r="P285" i="43"/>
  <c r="N286" i="43"/>
  <c r="P286" i="43"/>
  <c r="N287" i="43"/>
  <c r="P287" i="43"/>
  <c r="N288" i="43"/>
  <c r="P288" i="43"/>
  <c r="N289" i="43"/>
  <c r="P289" i="43"/>
  <c r="N290" i="43"/>
  <c r="P290" i="43"/>
  <c r="N291" i="43"/>
  <c r="P291" i="43"/>
  <c r="N292" i="43"/>
  <c r="P292" i="43"/>
  <c r="N293" i="43"/>
  <c r="P293" i="43"/>
  <c r="N294" i="43"/>
  <c r="P294" i="43"/>
  <c r="N295" i="43"/>
  <c r="P295" i="43"/>
  <c r="N296" i="43"/>
  <c r="P296" i="43"/>
  <c r="N297" i="43"/>
  <c r="P297" i="43"/>
  <c r="N298" i="43"/>
  <c r="P298" i="43"/>
  <c r="N299" i="43"/>
  <c r="P299" i="43"/>
  <c r="N300" i="43"/>
  <c r="P300" i="43"/>
  <c r="N301" i="43"/>
  <c r="P301" i="43"/>
  <c r="N302" i="43"/>
  <c r="P302" i="43"/>
  <c r="N303" i="43"/>
  <c r="P303" i="43"/>
  <c r="N304" i="43"/>
  <c r="P304" i="43"/>
  <c r="N305" i="43"/>
  <c r="P305" i="43"/>
  <c r="N306" i="43"/>
  <c r="P306" i="43"/>
  <c r="N307" i="43"/>
  <c r="P307" i="43"/>
  <c r="N308" i="43"/>
  <c r="P308" i="43"/>
  <c r="N309" i="43"/>
  <c r="P309" i="43"/>
  <c r="N310" i="43"/>
  <c r="P310" i="43"/>
  <c r="N311" i="43"/>
  <c r="P311" i="43"/>
  <c r="N312" i="43"/>
  <c r="P312" i="43"/>
  <c r="N313" i="43"/>
  <c r="P313" i="43"/>
  <c r="N314" i="43"/>
  <c r="P314" i="43"/>
  <c r="N315" i="43"/>
  <c r="P315" i="43"/>
  <c r="N316" i="43"/>
  <c r="P316" i="43"/>
  <c r="N317" i="43"/>
  <c r="P317" i="43"/>
  <c r="N318" i="43"/>
  <c r="P318" i="43"/>
  <c r="N319" i="43"/>
  <c r="P319" i="43"/>
  <c r="N320" i="43"/>
  <c r="P320" i="43"/>
  <c r="N321" i="43"/>
  <c r="P321" i="43"/>
  <c r="N322" i="43"/>
  <c r="P322" i="43"/>
  <c r="N323" i="43"/>
  <c r="P323" i="43"/>
  <c r="N324" i="43"/>
  <c r="P324" i="43"/>
  <c r="N325" i="43"/>
  <c r="P325" i="43"/>
  <c r="N326" i="43"/>
  <c r="P326" i="43"/>
  <c r="N327" i="43"/>
  <c r="P327" i="43"/>
  <c r="N328" i="43"/>
  <c r="P328" i="43"/>
  <c r="N329" i="43"/>
  <c r="P329" i="43"/>
  <c r="N330" i="43"/>
  <c r="P330" i="43"/>
  <c r="N331" i="43"/>
  <c r="P331" i="43"/>
  <c r="N332" i="43"/>
  <c r="P332" i="43"/>
  <c r="N333" i="43"/>
  <c r="P333" i="43"/>
  <c r="N334" i="43"/>
  <c r="P334" i="43"/>
  <c r="N335" i="43"/>
  <c r="P335" i="43"/>
  <c r="N336" i="43"/>
  <c r="P336" i="43"/>
  <c r="N337" i="43"/>
  <c r="P337" i="43"/>
  <c r="N338" i="43"/>
  <c r="P338" i="43"/>
  <c r="N339" i="43"/>
  <c r="P339" i="43"/>
  <c r="N340" i="43"/>
  <c r="P340" i="43"/>
  <c r="N341" i="43"/>
  <c r="P341" i="43"/>
  <c r="N342" i="43"/>
  <c r="P342" i="43"/>
  <c r="N343" i="43"/>
  <c r="P343" i="43"/>
  <c r="N344" i="43"/>
  <c r="P344" i="43"/>
  <c r="N345" i="43"/>
  <c r="P345" i="43"/>
  <c r="N346" i="43"/>
  <c r="P346" i="43"/>
  <c r="N347" i="43"/>
  <c r="P347" i="43"/>
  <c r="N348" i="43"/>
  <c r="P348" i="43"/>
  <c r="N349" i="43"/>
  <c r="P349" i="43"/>
  <c r="N350" i="43"/>
  <c r="P350" i="43"/>
  <c r="N351" i="43"/>
  <c r="P351" i="43"/>
  <c r="N352" i="43"/>
  <c r="P352" i="43"/>
  <c r="N353" i="43"/>
  <c r="P353" i="43"/>
  <c r="N354" i="43"/>
  <c r="P354" i="43"/>
  <c r="N355" i="43"/>
  <c r="P355" i="43"/>
  <c r="N356" i="43"/>
  <c r="P356" i="43"/>
  <c r="N357" i="43"/>
  <c r="P357" i="43"/>
  <c r="N358" i="43"/>
  <c r="P358" i="43"/>
  <c r="N359" i="43"/>
  <c r="P359" i="43"/>
  <c r="N360" i="43"/>
  <c r="P360" i="43"/>
  <c r="N361" i="43"/>
  <c r="P361" i="43"/>
  <c r="N362" i="43"/>
  <c r="P362" i="43"/>
  <c r="N363" i="43"/>
  <c r="P363" i="43"/>
  <c r="N364" i="43"/>
  <c r="P364" i="43"/>
  <c r="N365" i="43"/>
  <c r="P365" i="43"/>
  <c r="N366" i="43"/>
  <c r="P366" i="43"/>
  <c r="N367" i="43"/>
  <c r="P367" i="43"/>
  <c r="N368" i="43"/>
  <c r="P368" i="43"/>
  <c r="N369" i="43"/>
  <c r="P369" i="43"/>
  <c r="N370" i="43"/>
  <c r="P370" i="43"/>
  <c r="N371" i="43"/>
  <c r="P371" i="43"/>
  <c r="N372" i="43"/>
  <c r="P372" i="43"/>
  <c r="N373" i="43"/>
  <c r="P373" i="43"/>
  <c r="N374" i="43"/>
  <c r="P374" i="43"/>
  <c r="N375" i="43"/>
  <c r="P375" i="43"/>
  <c r="N376" i="43"/>
  <c r="P376" i="43"/>
  <c r="N377" i="43"/>
  <c r="P377" i="43"/>
  <c r="N378" i="43"/>
  <c r="P378" i="43"/>
  <c r="N379" i="43"/>
  <c r="P379" i="43"/>
  <c r="N380" i="43"/>
  <c r="P380" i="43"/>
  <c r="N381" i="43"/>
  <c r="P381" i="43"/>
  <c r="N382" i="43"/>
  <c r="P382" i="43"/>
  <c r="N383" i="43"/>
  <c r="P383" i="43"/>
  <c r="N384" i="43"/>
  <c r="P384" i="43"/>
  <c r="N385" i="43"/>
  <c r="P385" i="43"/>
  <c r="N386" i="43"/>
  <c r="P386" i="43"/>
  <c r="N387" i="43"/>
  <c r="P387" i="43"/>
  <c r="N388" i="43"/>
  <c r="P388" i="43"/>
  <c r="N389" i="43"/>
  <c r="P389" i="43"/>
  <c r="N390" i="43"/>
  <c r="P390" i="43"/>
  <c r="N391" i="43"/>
  <c r="P391" i="43"/>
  <c r="N392" i="43"/>
  <c r="P392" i="43"/>
  <c r="N393" i="43"/>
  <c r="P393" i="43"/>
  <c r="N394" i="43"/>
  <c r="P394" i="43"/>
  <c r="N395" i="43"/>
  <c r="P395" i="43"/>
  <c r="N396" i="43"/>
  <c r="P396" i="43"/>
  <c r="N397" i="43"/>
  <c r="P397" i="43"/>
  <c r="N398" i="43"/>
  <c r="P398" i="43"/>
  <c r="N399" i="43"/>
  <c r="P399" i="43"/>
  <c r="N400" i="43"/>
  <c r="P400" i="43"/>
  <c r="N401" i="43"/>
  <c r="P401" i="43"/>
  <c r="N402" i="43"/>
  <c r="P402" i="43"/>
  <c r="N403" i="43"/>
  <c r="P403" i="43"/>
  <c r="N404" i="43"/>
  <c r="P404" i="43"/>
  <c r="N405" i="43"/>
  <c r="P405" i="43"/>
  <c r="N406" i="43"/>
  <c r="P406" i="43"/>
  <c r="N407" i="43"/>
  <c r="P407" i="43"/>
  <c r="N408" i="43"/>
  <c r="P408" i="43"/>
  <c r="N409" i="43"/>
  <c r="P409" i="43"/>
  <c r="N410" i="43"/>
  <c r="P410" i="43"/>
  <c r="N411" i="43"/>
  <c r="P411" i="43"/>
  <c r="N412" i="43"/>
  <c r="P412" i="43"/>
  <c r="N413" i="43"/>
  <c r="P413" i="43"/>
  <c r="N414" i="43"/>
  <c r="P414" i="43"/>
  <c r="N415" i="43"/>
  <c r="P415" i="43"/>
  <c r="N416" i="43"/>
  <c r="P416" i="43"/>
  <c r="N417" i="43"/>
  <c r="P417" i="43"/>
  <c r="N418" i="43"/>
  <c r="P418" i="43"/>
  <c r="N419" i="43"/>
  <c r="P419" i="43"/>
  <c r="N420" i="43"/>
  <c r="P420" i="43"/>
  <c r="N421" i="43"/>
  <c r="P421" i="43"/>
  <c r="N422" i="43"/>
  <c r="P422" i="43"/>
  <c r="N423" i="43"/>
  <c r="P423" i="43"/>
  <c r="N424" i="43"/>
  <c r="P424" i="43"/>
  <c r="N425" i="43"/>
  <c r="P425" i="43"/>
  <c r="N426" i="43"/>
  <c r="P426" i="43"/>
  <c r="N427" i="43"/>
  <c r="P427" i="43"/>
  <c r="N428" i="43"/>
  <c r="P428" i="43"/>
  <c r="N429" i="43"/>
  <c r="P429" i="43"/>
  <c r="N430" i="43"/>
  <c r="P430" i="43"/>
  <c r="N431" i="43"/>
  <c r="P431" i="43"/>
  <c r="N432" i="43"/>
  <c r="P432" i="43"/>
  <c r="N433" i="43"/>
  <c r="P433" i="43"/>
  <c r="N434" i="43"/>
  <c r="P434" i="43"/>
  <c r="N435" i="43"/>
  <c r="P435" i="43"/>
  <c r="N436" i="43"/>
  <c r="P436" i="43"/>
  <c r="N437" i="43"/>
  <c r="P437" i="43"/>
  <c r="N438" i="43"/>
  <c r="P438" i="43"/>
  <c r="N439" i="43"/>
  <c r="P439" i="43"/>
  <c r="N440" i="43"/>
  <c r="P440" i="43"/>
  <c r="N441" i="43"/>
  <c r="P441" i="43"/>
  <c r="N442" i="43"/>
  <c r="P442" i="43"/>
  <c r="N443" i="43"/>
  <c r="P443" i="43"/>
  <c r="N444" i="43"/>
  <c r="P444" i="43"/>
  <c r="N445" i="43"/>
  <c r="P445" i="43"/>
  <c r="N446" i="43"/>
  <c r="P446" i="43"/>
  <c r="N447" i="43"/>
  <c r="P447" i="43"/>
  <c r="N448" i="43"/>
  <c r="P448" i="43"/>
  <c r="N449" i="43"/>
  <c r="P449" i="43"/>
  <c r="N450" i="43"/>
  <c r="P450" i="43"/>
  <c r="N451" i="43"/>
  <c r="P451" i="43"/>
  <c r="N452" i="43"/>
  <c r="P452" i="43"/>
  <c r="N453" i="43"/>
  <c r="P453" i="43"/>
  <c r="N454" i="43"/>
  <c r="P454" i="43"/>
  <c r="N455" i="43"/>
  <c r="P455" i="43"/>
  <c r="N456" i="43"/>
  <c r="P456" i="43"/>
  <c r="N457" i="43"/>
  <c r="P457" i="43"/>
  <c r="N458" i="43"/>
  <c r="P458" i="43"/>
  <c r="N459" i="43"/>
  <c r="P459" i="43"/>
  <c r="N460" i="43"/>
  <c r="P460" i="43"/>
  <c r="N461" i="43"/>
  <c r="P461" i="43"/>
  <c r="N462" i="43"/>
  <c r="P462" i="43"/>
  <c r="N463" i="43"/>
  <c r="P463" i="43"/>
  <c r="N464" i="43"/>
  <c r="P464" i="43"/>
  <c r="N465" i="43"/>
  <c r="P465" i="43"/>
  <c r="N466" i="43"/>
  <c r="P466" i="43"/>
  <c r="N467" i="43"/>
  <c r="P467" i="43"/>
  <c r="N468" i="43"/>
  <c r="P468" i="43"/>
  <c r="N469" i="43"/>
  <c r="P469" i="43"/>
  <c r="N470" i="43"/>
  <c r="P470" i="43"/>
  <c r="N471" i="43"/>
  <c r="P471" i="43"/>
  <c r="N472" i="43"/>
  <c r="P472" i="43"/>
  <c r="N473" i="43"/>
  <c r="P473" i="43"/>
  <c r="N474" i="43"/>
  <c r="P474" i="43"/>
  <c r="N475" i="43"/>
  <c r="P475" i="43"/>
  <c r="N476" i="43"/>
  <c r="P476" i="43"/>
  <c r="N477" i="43"/>
  <c r="P477" i="43"/>
  <c r="N478" i="43"/>
  <c r="P478" i="43"/>
  <c r="N479" i="43"/>
  <c r="P479" i="43"/>
  <c r="N480" i="43"/>
  <c r="P480" i="43"/>
  <c r="N481" i="43"/>
  <c r="P481" i="43"/>
  <c r="N482" i="43"/>
  <c r="P482" i="43"/>
  <c r="N483" i="43"/>
  <c r="P483" i="43"/>
  <c r="N484" i="43"/>
  <c r="P484" i="43"/>
  <c r="N485" i="43"/>
  <c r="P485" i="43"/>
  <c r="N486" i="43"/>
  <c r="P486" i="43"/>
  <c r="N487" i="43"/>
  <c r="P487" i="43"/>
  <c r="N488" i="43"/>
  <c r="P488" i="43"/>
  <c r="N489" i="43"/>
  <c r="P489" i="43"/>
  <c r="N490" i="43"/>
  <c r="P490" i="43"/>
  <c r="N491" i="43"/>
  <c r="P491" i="43"/>
  <c r="N492" i="43"/>
  <c r="P492" i="43"/>
  <c r="N493" i="43"/>
  <c r="P493" i="43"/>
  <c r="N494" i="43"/>
  <c r="R494" i="43" s="1"/>
  <c r="P494" i="43"/>
  <c r="U494" i="43"/>
  <c r="N495" i="43"/>
  <c r="P495" i="43"/>
  <c r="U495" i="43"/>
  <c r="N496" i="43"/>
  <c r="T496" i="43" s="1"/>
  <c r="P496" i="43"/>
  <c r="U496" i="43"/>
  <c r="N497" i="43"/>
  <c r="R497" i="43" s="1"/>
  <c r="P497" i="43"/>
  <c r="U497" i="43"/>
  <c r="N498" i="43"/>
  <c r="T498" i="43" s="1"/>
  <c r="P498" i="43"/>
  <c r="U498" i="43"/>
  <c r="T483" i="43" l="1"/>
  <c r="R483" i="43"/>
  <c r="T31" i="43"/>
  <c r="R31" i="43"/>
  <c r="T23" i="43"/>
  <c r="R23" i="43"/>
  <c r="T491" i="43"/>
  <c r="R491" i="43"/>
  <c r="T479" i="43"/>
  <c r="R479" i="43"/>
  <c r="R471" i="43"/>
  <c r="T471" i="43"/>
  <c r="T490" i="43"/>
  <c r="R490" i="43"/>
  <c r="T486" i="43"/>
  <c r="R486" i="43"/>
  <c r="T482" i="43"/>
  <c r="R482" i="43"/>
  <c r="R478" i="43"/>
  <c r="T478" i="43"/>
  <c r="T474" i="43"/>
  <c r="R474" i="43"/>
  <c r="T470" i="43"/>
  <c r="R470" i="43"/>
  <c r="T466" i="43"/>
  <c r="R466" i="43"/>
  <c r="R462" i="43"/>
  <c r="T462" i="43"/>
  <c r="T458" i="43"/>
  <c r="R458" i="43"/>
  <c r="T454" i="43"/>
  <c r="R454" i="43"/>
  <c r="T450" i="43"/>
  <c r="R450" i="43"/>
  <c r="T446" i="43"/>
  <c r="R446" i="43"/>
  <c r="R442" i="43"/>
  <c r="T442" i="43"/>
  <c r="T438" i="43"/>
  <c r="R438" i="43"/>
  <c r="T434" i="43"/>
  <c r="R434" i="43"/>
  <c r="T430" i="43"/>
  <c r="R430" i="43"/>
  <c r="R426" i="43"/>
  <c r="T426" i="43"/>
  <c r="T422" i="43"/>
  <c r="R422" i="43"/>
  <c r="T418" i="43"/>
  <c r="R418" i="43"/>
  <c r="T414" i="43"/>
  <c r="R414" i="43"/>
  <c r="T410" i="43"/>
  <c r="R410" i="43"/>
  <c r="R406" i="43"/>
  <c r="T406" i="43"/>
  <c r="T402" i="43"/>
  <c r="R402" i="43"/>
  <c r="T398" i="43"/>
  <c r="R398" i="43"/>
  <c r="T394" i="43"/>
  <c r="R394" i="43"/>
  <c r="R390" i="43"/>
  <c r="T390" i="43"/>
  <c r="R386" i="43"/>
  <c r="T386" i="43"/>
  <c r="T382" i="43"/>
  <c r="R382" i="43"/>
  <c r="T378" i="43"/>
  <c r="R378" i="43"/>
  <c r="T374" i="43"/>
  <c r="R374" i="43"/>
  <c r="R370" i="43"/>
  <c r="T370" i="43"/>
  <c r="T366" i="43"/>
  <c r="R366" i="43"/>
  <c r="T362" i="43"/>
  <c r="R362" i="43"/>
  <c r="T358" i="43"/>
  <c r="R358" i="43"/>
  <c r="T354" i="43"/>
  <c r="R354" i="43"/>
  <c r="R350" i="43"/>
  <c r="T350" i="43"/>
  <c r="T346" i="43"/>
  <c r="R346" i="43"/>
  <c r="T342" i="43"/>
  <c r="R342" i="43"/>
  <c r="T338" i="43"/>
  <c r="R338" i="43"/>
  <c r="R334" i="43"/>
  <c r="T334" i="43"/>
  <c r="T330" i="43"/>
  <c r="R330" i="43"/>
  <c r="T326" i="43"/>
  <c r="R326" i="43"/>
  <c r="T322" i="43"/>
  <c r="R322" i="43"/>
  <c r="T318" i="43"/>
  <c r="R318" i="43"/>
  <c r="R314" i="43"/>
  <c r="T314" i="43"/>
  <c r="T310" i="43"/>
  <c r="R310" i="43"/>
  <c r="T306" i="43"/>
  <c r="R306" i="43"/>
  <c r="R302" i="43"/>
  <c r="T302" i="43"/>
  <c r="R298" i="43"/>
  <c r="T298" i="43"/>
  <c r="T294" i="43"/>
  <c r="R294" i="43"/>
  <c r="T290" i="43"/>
  <c r="R290" i="43"/>
  <c r="T286" i="43"/>
  <c r="R286" i="43"/>
  <c r="T282" i="43"/>
  <c r="R282" i="43"/>
  <c r="T278" i="43"/>
  <c r="R278" i="43"/>
  <c r="T274" i="43"/>
  <c r="R274" i="43"/>
  <c r="T270" i="43"/>
  <c r="R270" i="43"/>
  <c r="T266" i="43"/>
  <c r="R266" i="43"/>
  <c r="T262" i="43"/>
  <c r="R262" i="43"/>
  <c r="T258" i="43"/>
  <c r="R258" i="43"/>
  <c r="T254" i="43"/>
  <c r="R254" i="43"/>
  <c r="T250" i="43"/>
  <c r="R250" i="43"/>
  <c r="T246" i="43"/>
  <c r="R246" i="43"/>
  <c r="R242" i="43"/>
  <c r="T242" i="43"/>
  <c r="R238" i="43"/>
  <c r="T238" i="43"/>
  <c r="R234" i="43"/>
  <c r="T234" i="43"/>
  <c r="R230" i="43"/>
  <c r="T230" i="43"/>
  <c r="T226" i="43"/>
  <c r="R226" i="43"/>
  <c r="T222" i="43"/>
  <c r="R222" i="43"/>
  <c r="T218" i="43"/>
  <c r="R218" i="43"/>
  <c r="T214" i="43"/>
  <c r="R214" i="43"/>
  <c r="T210" i="43"/>
  <c r="R210" i="43"/>
  <c r="T206" i="43"/>
  <c r="R206" i="43"/>
  <c r="T202" i="43"/>
  <c r="R202" i="43"/>
  <c r="T198" i="43"/>
  <c r="R198" i="43"/>
  <c r="T194" i="43"/>
  <c r="R194" i="43"/>
  <c r="T190" i="43"/>
  <c r="R190" i="43"/>
  <c r="T186" i="43"/>
  <c r="R186" i="43"/>
  <c r="T182" i="43"/>
  <c r="R182" i="43"/>
  <c r="T178" i="43"/>
  <c r="R178" i="43"/>
  <c r="T174" i="43"/>
  <c r="R174" i="43"/>
  <c r="T170" i="43"/>
  <c r="R170" i="43"/>
  <c r="T166" i="43"/>
  <c r="R166" i="43"/>
  <c r="R162" i="43"/>
  <c r="T162" i="43"/>
  <c r="T158" i="43"/>
  <c r="R158" i="43"/>
  <c r="R154" i="43"/>
  <c r="T154" i="43"/>
  <c r="T150" i="43"/>
  <c r="R150" i="43"/>
  <c r="T146" i="43"/>
  <c r="R146" i="43"/>
  <c r="T142" i="43"/>
  <c r="R142" i="43"/>
  <c r="T138" i="43"/>
  <c r="R138" i="43"/>
  <c r="T134" i="43"/>
  <c r="R134" i="43"/>
  <c r="T130" i="43"/>
  <c r="R130" i="43"/>
  <c r="T126" i="43"/>
  <c r="R126" i="43"/>
  <c r="T122" i="43"/>
  <c r="R122" i="43"/>
  <c r="R118" i="43"/>
  <c r="T118" i="43"/>
  <c r="R114" i="43"/>
  <c r="T114" i="43"/>
  <c r="T110" i="43"/>
  <c r="R110" i="43"/>
  <c r="T106" i="43"/>
  <c r="R106" i="43"/>
  <c r="T102" i="43"/>
  <c r="R102" i="43"/>
  <c r="R98" i="43"/>
  <c r="T98" i="43"/>
  <c r="T94" i="43"/>
  <c r="R94" i="43"/>
  <c r="T90" i="43"/>
  <c r="R90" i="43"/>
  <c r="T86" i="43"/>
  <c r="R86" i="43"/>
  <c r="T82" i="43"/>
  <c r="R82" i="43"/>
  <c r="R78" i="43"/>
  <c r="T78" i="43"/>
  <c r="T74" i="43"/>
  <c r="R74" i="43"/>
  <c r="T70" i="43"/>
  <c r="R70" i="43"/>
  <c r="T66" i="43"/>
  <c r="R66" i="43"/>
  <c r="R62" i="43"/>
  <c r="T62" i="43"/>
  <c r="T58" i="43"/>
  <c r="R58" i="43"/>
  <c r="T54" i="43"/>
  <c r="R54" i="43"/>
  <c r="T50" i="43"/>
  <c r="R50" i="43"/>
  <c r="R46" i="43"/>
  <c r="T46" i="43"/>
  <c r="T42" i="43"/>
  <c r="R42" i="43"/>
  <c r="T38" i="43"/>
  <c r="R38" i="43"/>
  <c r="T34" i="43"/>
  <c r="R34" i="43"/>
  <c r="R26" i="43"/>
  <c r="T26" i="43"/>
  <c r="T29" i="43"/>
  <c r="R29" i="43"/>
  <c r="T21" i="43"/>
  <c r="R21" i="43"/>
  <c r="R19" i="43"/>
  <c r="T19" i="43"/>
  <c r="R498" i="43"/>
  <c r="S498" i="43" s="1"/>
  <c r="T493" i="43"/>
  <c r="R493" i="43"/>
  <c r="R489" i="43"/>
  <c r="T489" i="43"/>
  <c r="T485" i="43"/>
  <c r="R485" i="43"/>
  <c r="T481" i="43"/>
  <c r="R481" i="43"/>
  <c r="T477" i="43"/>
  <c r="R477" i="43"/>
  <c r="T473" i="43"/>
  <c r="R473" i="43"/>
  <c r="T469" i="43"/>
  <c r="R469" i="43"/>
  <c r="T465" i="43"/>
  <c r="R465" i="43"/>
  <c r="T461" i="43"/>
  <c r="R461" i="43"/>
  <c r="T457" i="43"/>
  <c r="R457" i="43"/>
  <c r="R453" i="43"/>
  <c r="T453" i="43"/>
  <c r="T449" i="43"/>
  <c r="R449" i="43"/>
  <c r="T445" i="43"/>
  <c r="R445" i="43"/>
  <c r="T441" i="43"/>
  <c r="R441" i="43"/>
  <c r="T437" i="43"/>
  <c r="R437" i="43"/>
  <c r="R433" i="43"/>
  <c r="T433" i="43"/>
  <c r="T429" i="43"/>
  <c r="R429" i="43"/>
  <c r="T425" i="43"/>
  <c r="R425" i="43"/>
  <c r="T421" i="43"/>
  <c r="R421" i="43"/>
  <c r="T417" i="43"/>
  <c r="R417" i="43"/>
  <c r="T413" i="43"/>
  <c r="R413" i="43"/>
  <c r="T409" i="43"/>
  <c r="R409" i="43"/>
  <c r="T405" i="43"/>
  <c r="R405" i="43"/>
  <c r="T401" i="43"/>
  <c r="R401" i="43"/>
  <c r="R397" i="43"/>
  <c r="T397" i="43"/>
  <c r="T393" i="43"/>
  <c r="R393" i="43"/>
  <c r="T389" i="43"/>
  <c r="R389" i="43"/>
  <c r="T385" i="43"/>
  <c r="R385" i="43"/>
  <c r="T381" i="43"/>
  <c r="R381" i="43"/>
  <c r="T377" i="43"/>
  <c r="R377" i="43"/>
  <c r="T373" i="43"/>
  <c r="R373" i="43"/>
  <c r="T369" i="43"/>
  <c r="R369" i="43"/>
  <c r="T365" i="43"/>
  <c r="R365" i="43"/>
  <c r="R361" i="43"/>
  <c r="T361" i="43"/>
  <c r="T357" i="43"/>
  <c r="R357" i="43"/>
  <c r="T353" i="43"/>
  <c r="R353" i="43"/>
  <c r="T349" i="43"/>
  <c r="R349" i="43"/>
  <c r="T345" i="43"/>
  <c r="R345" i="43"/>
  <c r="T341" i="43"/>
  <c r="R341" i="43"/>
  <c r="T337" i="43"/>
  <c r="R337" i="43"/>
  <c r="T333" i="43"/>
  <c r="R333" i="43"/>
  <c r="T329" i="43"/>
  <c r="R329" i="43"/>
  <c r="R325" i="43"/>
  <c r="T325" i="43"/>
  <c r="T321" i="43"/>
  <c r="R321" i="43"/>
  <c r="T317" i="43"/>
  <c r="R317" i="43"/>
  <c r="T313" i="43"/>
  <c r="R313" i="43"/>
  <c r="T309" i="43"/>
  <c r="R309" i="43"/>
  <c r="T305" i="43"/>
  <c r="R305" i="43"/>
  <c r="T301" i="43"/>
  <c r="R301" i="43"/>
  <c r="R297" i="43"/>
  <c r="T297" i="43"/>
  <c r="T293" i="43"/>
  <c r="R293" i="43"/>
  <c r="R289" i="43"/>
  <c r="T289" i="43"/>
  <c r="R285" i="43"/>
  <c r="T285" i="43"/>
  <c r="R281" i="43"/>
  <c r="T281" i="43"/>
  <c r="R277" i="43"/>
  <c r="T277" i="43"/>
  <c r="T273" i="43"/>
  <c r="R273" i="43"/>
  <c r="T269" i="43"/>
  <c r="R269" i="43"/>
  <c r="T265" i="43"/>
  <c r="R265" i="43"/>
  <c r="T261" i="43"/>
  <c r="R261" i="43"/>
  <c r="T257" i="43"/>
  <c r="R257" i="43"/>
  <c r="T253" i="43"/>
  <c r="R253" i="43"/>
  <c r="T249" i="43"/>
  <c r="R249" i="43"/>
  <c r="T245" i="43"/>
  <c r="R245" i="43"/>
  <c r="T241" i="43"/>
  <c r="R241" i="43"/>
  <c r="T237" i="43"/>
  <c r="R237" i="43"/>
  <c r="T233" i="43"/>
  <c r="R233" i="43"/>
  <c r="T229" i="43"/>
  <c r="R229" i="43"/>
  <c r="R225" i="43"/>
  <c r="T225" i="43"/>
  <c r="R221" i="43"/>
  <c r="T221" i="43"/>
  <c r="R217" i="43"/>
  <c r="T217" i="43"/>
  <c r="R213" i="43"/>
  <c r="T213" i="43"/>
  <c r="T209" i="43"/>
  <c r="R209" i="43"/>
  <c r="T205" i="43"/>
  <c r="R205" i="43"/>
  <c r="R201" i="43"/>
  <c r="T201" i="43"/>
  <c r="T197" i="43"/>
  <c r="R197" i="43"/>
  <c r="T193" i="43"/>
  <c r="R193" i="43"/>
  <c r="T189" i="43"/>
  <c r="R189" i="43"/>
  <c r="T185" i="43"/>
  <c r="R185" i="43"/>
  <c r="T181" i="43"/>
  <c r="R181" i="43"/>
  <c r="T177" i="43"/>
  <c r="R177" i="43"/>
  <c r="T173" i="43"/>
  <c r="R173" i="43"/>
  <c r="T169" i="43"/>
  <c r="R169" i="43"/>
  <c r="T165" i="43"/>
  <c r="R165" i="43"/>
  <c r="T161" i="43"/>
  <c r="R161" i="43"/>
  <c r="T157" i="43"/>
  <c r="R157" i="43"/>
  <c r="T153" i="43"/>
  <c r="R153" i="43"/>
  <c r="T149" i="43"/>
  <c r="R149" i="43"/>
  <c r="T145" i="43"/>
  <c r="R145" i="43"/>
  <c r="R141" i="43"/>
  <c r="T141" i="43"/>
  <c r="R137" i="43"/>
  <c r="T137" i="43"/>
  <c r="R133" i="43"/>
  <c r="T133" i="43"/>
  <c r="T129" i="43"/>
  <c r="R129" i="43"/>
  <c r="T125" i="43"/>
  <c r="R125" i="43"/>
  <c r="T121" i="43"/>
  <c r="R121" i="43"/>
  <c r="T117" i="43"/>
  <c r="R117" i="43"/>
  <c r="T113" i="43"/>
  <c r="R113" i="43"/>
  <c r="T109" i="43"/>
  <c r="R109" i="43"/>
  <c r="T105" i="43"/>
  <c r="R105" i="43"/>
  <c r="T101" i="43"/>
  <c r="R101" i="43"/>
  <c r="T97" i="43"/>
  <c r="R97" i="43"/>
  <c r="T93" i="43"/>
  <c r="R93" i="43"/>
  <c r="R89" i="43"/>
  <c r="T89" i="43"/>
  <c r="T85" i="43"/>
  <c r="R85" i="43"/>
  <c r="T81" i="43"/>
  <c r="R81" i="43"/>
  <c r="T77" i="43"/>
  <c r="R77" i="43"/>
  <c r="T73" i="43"/>
  <c r="R73" i="43"/>
  <c r="T69" i="43"/>
  <c r="R69" i="43"/>
  <c r="T65" i="43"/>
  <c r="R65" i="43"/>
  <c r="R61" i="43"/>
  <c r="T61" i="43"/>
  <c r="T57" i="43"/>
  <c r="R57" i="43"/>
  <c r="R53" i="43"/>
  <c r="T53" i="43"/>
  <c r="T49" i="43"/>
  <c r="R49" i="43"/>
  <c r="T45" i="43"/>
  <c r="R45" i="43"/>
  <c r="T41" i="43"/>
  <c r="R41" i="43"/>
  <c r="R37" i="43"/>
  <c r="T37" i="43"/>
  <c r="T32" i="43"/>
  <c r="R32" i="43"/>
  <c r="T24" i="43"/>
  <c r="R24" i="43"/>
  <c r="T27" i="43"/>
  <c r="R27" i="43"/>
  <c r="T492" i="43"/>
  <c r="R492" i="43"/>
  <c r="T488" i="43"/>
  <c r="R488" i="43"/>
  <c r="T484" i="43"/>
  <c r="R484" i="43"/>
  <c r="R480" i="43"/>
  <c r="T480" i="43"/>
  <c r="T476" i="43"/>
  <c r="R476" i="43"/>
  <c r="T472" i="43"/>
  <c r="R472" i="43"/>
  <c r="T468" i="43"/>
  <c r="R468" i="43"/>
  <c r="T464" i="43"/>
  <c r="R464" i="43"/>
  <c r="R460" i="43"/>
  <c r="T460" i="43"/>
  <c r="T456" i="43"/>
  <c r="R456" i="43"/>
  <c r="T452" i="43"/>
  <c r="R452" i="43"/>
  <c r="T448" i="43"/>
  <c r="R448" i="43"/>
  <c r="R444" i="43"/>
  <c r="T444" i="43"/>
  <c r="T440" i="43"/>
  <c r="R440" i="43"/>
  <c r="T436" i="43"/>
  <c r="R436" i="43"/>
  <c r="T432" i="43"/>
  <c r="R432" i="43"/>
  <c r="T428" i="43"/>
  <c r="R428" i="43"/>
  <c r="R424" i="43"/>
  <c r="T424" i="43"/>
  <c r="T420" i="43"/>
  <c r="R420" i="43"/>
  <c r="T416" i="43"/>
  <c r="R416" i="43"/>
  <c r="T412" i="43"/>
  <c r="R412" i="43"/>
  <c r="R408" i="43"/>
  <c r="T408" i="43"/>
  <c r="T404" i="43"/>
  <c r="R404" i="43"/>
  <c r="T400" i="43"/>
  <c r="R400" i="43"/>
  <c r="T396" i="43"/>
  <c r="R396" i="43"/>
  <c r="T392" i="43"/>
  <c r="R392" i="43"/>
  <c r="R388" i="43"/>
  <c r="T388" i="43"/>
  <c r="T384" i="43"/>
  <c r="R384" i="43"/>
  <c r="T380" i="43"/>
  <c r="R380" i="43"/>
  <c r="T376" i="43"/>
  <c r="R376" i="43"/>
  <c r="R372" i="43"/>
  <c r="T372" i="43"/>
  <c r="R368" i="43"/>
  <c r="T368" i="43"/>
  <c r="T364" i="43"/>
  <c r="R364" i="43"/>
  <c r="T360" i="43"/>
  <c r="R360" i="43"/>
  <c r="T356" i="43"/>
  <c r="R356" i="43"/>
  <c r="R352" i="43"/>
  <c r="T352" i="43"/>
  <c r="T348" i="43"/>
  <c r="R348" i="43"/>
  <c r="T344" i="43"/>
  <c r="R344" i="43"/>
  <c r="T340" i="43"/>
  <c r="R340" i="43"/>
  <c r="T336" i="43"/>
  <c r="R336" i="43"/>
  <c r="R332" i="43"/>
  <c r="T332" i="43"/>
  <c r="T328" i="43"/>
  <c r="R328" i="43"/>
  <c r="T324" i="43"/>
  <c r="R324" i="43"/>
  <c r="T320" i="43"/>
  <c r="R320" i="43"/>
  <c r="R316" i="43"/>
  <c r="T316" i="43"/>
  <c r="T312" i="43"/>
  <c r="R312" i="43"/>
  <c r="T308" i="43"/>
  <c r="R308" i="43"/>
  <c r="T304" i="43"/>
  <c r="R304" i="43"/>
  <c r="T300" i="43"/>
  <c r="R300" i="43"/>
  <c r="T296" i="43"/>
  <c r="R296" i="43"/>
  <c r="T292" i="43"/>
  <c r="R292" i="43"/>
  <c r="T288" i="43"/>
  <c r="R288" i="43"/>
  <c r="T284" i="43"/>
  <c r="R284" i="43"/>
  <c r="T280" i="43"/>
  <c r="R280" i="43"/>
  <c r="T276" i="43"/>
  <c r="R276" i="43"/>
  <c r="R272" i="43"/>
  <c r="T272" i="43"/>
  <c r="R268" i="43"/>
  <c r="T268" i="43"/>
  <c r="R264" i="43"/>
  <c r="T264" i="43"/>
  <c r="R260" i="43"/>
  <c r="T260" i="43"/>
  <c r="T256" i="43"/>
  <c r="R256" i="43"/>
  <c r="T252" i="43"/>
  <c r="R252" i="43"/>
  <c r="T248" i="43"/>
  <c r="R248" i="43"/>
  <c r="T244" i="43"/>
  <c r="R244" i="43"/>
  <c r="T240" i="43"/>
  <c r="R240" i="43"/>
  <c r="T236" i="43"/>
  <c r="R236" i="43"/>
  <c r="T232" i="43"/>
  <c r="R232" i="43"/>
  <c r="T228" i="43"/>
  <c r="R228" i="43"/>
  <c r="T224" i="43"/>
  <c r="R224" i="43"/>
  <c r="T220" i="43"/>
  <c r="R220" i="43"/>
  <c r="T216" i="43"/>
  <c r="R216" i="43"/>
  <c r="T212" i="43"/>
  <c r="R212" i="43"/>
  <c r="R208" i="43"/>
  <c r="T208" i="43"/>
  <c r="T204" i="43"/>
  <c r="R204" i="43"/>
  <c r="T200" i="43"/>
  <c r="R200" i="43"/>
  <c r="R196" i="43"/>
  <c r="T196" i="43"/>
  <c r="T192" i="43"/>
  <c r="R192" i="43"/>
  <c r="R188" i="43"/>
  <c r="T188" i="43"/>
  <c r="T184" i="43"/>
  <c r="R184" i="43"/>
  <c r="R180" i="43"/>
  <c r="T180" i="43"/>
  <c r="T176" i="43"/>
  <c r="R176" i="43"/>
  <c r="T172" i="43"/>
  <c r="R172" i="43"/>
  <c r="T168" i="43"/>
  <c r="R168" i="43"/>
  <c r="T164" i="43"/>
  <c r="R164" i="43"/>
  <c r="T160" i="43"/>
  <c r="R160" i="43"/>
  <c r="T156" i="43"/>
  <c r="R156" i="43"/>
  <c r="T152" i="43"/>
  <c r="R152" i="43"/>
  <c r="T148" i="43"/>
  <c r="R148" i="43"/>
  <c r="T144" i="43"/>
  <c r="R144" i="43"/>
  <c r="T140" i="43"/>
  <c r="R140" i="43"/>
  <c r="T136" i="43"/>
  <c r="R136" i="43"/>
  <c r="T132" i="43"/>
  <c r="R132" i="43"/>
  <c r="R128" i="43"/>
  <c r="T128" i="43"/>
  <c r="T124" i="43"/>
  <c r="R124" i="43"/>
  <c r="T120" i="43"/>
  <c r="R120" i="43"/>
  <c r="R116" i="43"/>
  <c r="T116" i="43"/>
  <c r="T112" i="43"/>
  <c r="R112" i="43"/>
  <c r="T108" i="43"/>
  <c r="R108" i="43"/>
  <c r="T104" i="43"/>
  <c r="R104" i="43"/>
  <c r="R100" i="43"/>
  <c r="T100" i="43"/>
  <c r="R96" i="43"/>
  <c r="T96" i="43"/>
  <c r="T92" i="43"/>
  <c r="R92" i="43"/>
  <c r="T88" i="43"/>
  <c r="R88" i="43"/>
  <c r="T84" i="43"/>
  <c r="R84" i="43"/>
  <c r="R80" i="43"/>
  <c r="T80" i="43"/>
  <c r="T76" i="43"/>
  <c r="R76" i="43"/>
  <c r="T72" i="43"/>
  <c r="R72" i="43"/>
  <c r="T68" i="43"/>
  <c r="R68" i="43"/>
  <c r="T64" i="43"/>
  <c r="R64" i="43"/>
  <c r="R60" i="43"/>
  <c r="T60" i="43"/>
  <c r="T56" i="43"/>
  <c r="R56" i="43"/>
  <c r="R52" i="43"/>
  <c r="T52" i="43"/>
  <c r="T48" i="43"/>
  <c r="R48" i="43"/>
  <c r="R44" i="43"/>
  <c r="T44" i="43"/>
  <c r="T40" i="43"/>
  <c r="R40" i="43"/>
  <c r="T36" i="43"/>
  <c r="R36" i="43"/>
  <c r="T30" i="43"/>
  <c r="R30" i="43"/>
  <c r="T22" i="43"/>
  <c r="R22" i="43"/>
  <c r="T33" i="43"/>
  <c r="R33" i="43"/>
  <c r="R25" i="43"/>
  <c r="T25" i="43"/>
  <c r="T487" i="43"/>
  <c r="R487" i="43"/>
  <c r="T475" i="43"/>
  <c r="R475" i="43"/>
  <c r="T467" i="43"/>
  <c r="R467" i="43"/>
  <c r="T463" i="43"/>
  <c r="R463" i="43"/>
  <c r="T459" i="43"/>
  <c r="R459" i="43"/>
  <c r="T455" i="43"/>
  <c r="R455" i="43"/>
  <c r="R451" i="43"/>
  <c r="T451" i="43"/>
  <c r="T447" i="43"/>
  <c r="R447" i="43"/>
  <c r="T443" i="43"/>
  <c r="R443" i="43"/>
  <c r="T439" i="43"/>
  <c r="R439" i="43"/>
  <c r="R435" i="43"/>
  <c r="T435" i="43"/>
  <c r="T431" i="43"/>
  <c r="R431" i="43"/>
  <c r="T427" i="43"/>
  <c r="R427" i="43"/>
  <c r="T423" i="43"/>
  <c r="R423" i="43"/>
  <c r="T419" i="43"/>
  <c r="R419" i="43"/>
  <c r="R415" i="43"/>
  <c r="T415" i="43"/>
  <c r="T411" i="43"/>
  <c r="R411" i="43"/>
  <c r="T407" i="43"/>
  <c r="R407" i="43"/>
  <c r="T403" i="43"/>
  <c r="R403" i="43"/>
  <c r="T399" i="43"/>
  <c r="R399" i="43"/>
  <c r="T395" i="43"/>
  <c r="R395" i="43"/>
  <c r="T391" i="43"/>
  <c r="R391" i="43"/>
  <c r="T387" i="43"/>
  <c r="R387" i="43"/>
  <c r="T383" i="43"/>
  <c r="R383" i="43"/>
  <c r="R379" i="43"/>
  <c r="T379" i="43"/>
  <c r="T375" i="43"/>
  <c r="R375" i="43"/>
  <c r="T371" i="43"/>
  <c r="R371" i="43"/>
  <c r="T367" i="43"/>
  <c r="R367" i="43"/>
  <c r="T363" i="43"/>
  <c r="R363" i="43"/>
  <c r="T359" i="43"/>
  <c r="R359" i="43"/>
  <c r="T355" i="43"/>
  <c r="R355" i="43"/>
  <c r="T351" i="43"/>
  <c r="R351" i="43"/>
  <c r="T347" i="43"/>
  <c r="R347" i="43"/>
  <c r="R343" i="43"/>
  <c r="T343" i="43"/>
  <c r="T339" i="43"/>
  <c r="R339" i="43"/>
  <c r="T335" i="43"/>
  <c r="R335" i="43"/>
  <c r="T331" i="43"/>
  <c r="R331" i="43"/>
  <c r="T327" i="43"/>
  <c r="R327" i="43"/>
  <c r="R323" i="43"/>
  <c r="T323" i="43"/>
  <c r="T319" i="43"/>
  <c r="R319" i="43"/>
  <c r="T315" i="43"/>
  <c r="R315" i="43"/>
  <c r="T311" i="43"/>
  <c r="R311" i="43"/>
  <c r="R307" i="43"/>
  <c r="T307" i="43"/>
  <c r="T303" i="43"/>
  <c r="R303" i="43"/>
  <c r="T299" i="43"/>
  <c r="R299" i="43"/>
  <c r="T295" i="43"/>
  <c r="R295" i="43"/>
  <c r="T291" i="43"/>
  <c r="R291" i="43"/>
  <c r="T287" i="43"/>
  <c r="R287" i="43"/>
  <c r="T283" i="43"/>
  <c r="R283" i="43"/>
  <c r="T279" i="43"/>
  <c r="R279" i="43"/>
  <c r="T275" i="43"/>
  <c r="R275" i="43"/>
  <c r="T271" i="43"/>
  <c r="R271" i="43"/>
  <c r="T267" i="43"/>
  <c r="R267" i="43"/>
  <c r="T263" i="43"/>
  <c r="R263" i="43"/>
  <c r="R259" i="43"/>
  <c r="T259" i="43"/>
  <c r="R255" i="43"/>
  <c r="T255" i="43"/>
  <c r="R251" i="43"/>
  <c r="T251" i="43"/>
  <c r="R247" i="43"/>
  <c r="T247" i="43"/>
  <c r="R243" i="43"/>
  <c r="T243" i="43"/>
  <c r="T239" i="43"/>
  <c r="R239" i="43"/>
  <c r="T235" i="43"/>
  <c r="R235" i="43"/>
  <c r="T231" i="43"/>
  <c r="R231" i="43"/>
  <c r="T227" i="43"/>
  <c r="R227" i="43"/>
  <c r="T223" i="43"/>
  <c r="R223" i="43"/>
  <c r="T219" i="43"/>
  <c r="R219" i="43"/>
  <c r="T215" i="43"/>
  <c r="R215" i="43"/>
  <c r="T211" i="43"/>
  <c r="R211" i="43"/>
  <c r="T207" i="43"/>
  <c r="R207" i="43"/>
  <c r="T203" i="43"/>
  <c r="R203" i="43"/>
  <c r="T199" i="43"/>
  <c r="R199" i="43"/>
  <c r="T195" i="43"/>
  <c r="R195" i="43"/>
  <c r="T191" i="43"/>
  <c r="R191" i="43"/>
  <c r="T187" i="43"/>
  <c r="R187" i="43"/>
  <c r="T183" i="43"/>
  <c r="R183" i="43"/>
  <c r="T179" i="43"/>
  <c r="R179" i="43"/>
  <c r="R175" i="43"/>
  <c r="T175" i="43"/>
  <c r="T171" i="43"/>
  <c r="R171" i="43"/>
  <c r="R167" i="43"/>
  <c r="T167" i="43"/>
  <c r="T163" i="43"/>
  <c r="R163" i="43"/>
  <c r="T159" i="43"/>
  <c r="R159" i="43"/>
  <c r="T155" i="43"/>
  <c r="R155" i="43"/>
  <c r="T151" i="43"/>
  <c r="R151" i="43"/>
  <c r="T147" i="43"/>
  <c r="R147" i="43"/>
  <c r="T143" i="43"/>
  <c r="R143" i="43"/>
  <c r="T139" i="43"/>
  <c r="R139" i="43"/>
  <c r="T135" i="43"/>
  <c r="R135" i="43"/>
  <c r="T131" i="43"/>
  <c r="R131" i="43"/>
  <c r="T127" i="43"/>
  <c r="R127" i="43"/>
  <c r="T123" i="43"/>
  <c r="R123" i="43"/>
  <c r="T119" i="43"/>
  <c r="R119" i="43"/>
  <c r="T115" i="43"/>
  <c r="R115" i="43"/>
  <c r="T111" i="43"/>
  <c r="R111" i="43"/>
  <c r="R107" i="43"/>
  <c r="T107" i="43"/>
  <c r="T103" i="43"/>
  <c r="R103" i="43"/>
  <c r="T99" i="43"/>
  <c r="R99" i="43"/>
  <c r="T95" i="43"/>
  <c r="R95" i="43"/>
  <c r="T91" i="43"/>
  <c r="R91" i="43"/>
  <c r="T87" i="43"/>
  <c r="R87" i="43"/>
  <c r="T83" i="43"/>
  <c r="R83" i="43"/>
  <c r="R79" i="43"/>
  <c r="T79" i="43"/>
  <c r="T75" i="43"/>
  <c r="R75" i="43"/>
  <c r="R71" i="43"/>
  <c r="T71" i="43"/>
  <c r="T67" i="43"/>
  <c r="R67" i="43"/>
  <c r="T63" i="43"/>
  <c r="R63" i="43"/>
  <c r="T59" i="43"/>
  <c r="R59" i="43"/>
  <c r="T55" i="43"/>
  <c r="R55" i="43"/>
  <c r="T51" i="43"/>
  <c r="R51" i="43"/>
  <c r="T47" i="43"/>
  <c r="R47" i="43"/>
  <c r="T43" i="43"/>
  <c r="R43" i="43"/>
  <c r="T39" i="43"/>
  <c r="R39" i="43"/>
  <c r="R35" i="43"/>
  <c r="T35" i="43"/>
  <c r="R28" i="43"/>
  <c r="T28" i="43"/>
  <c r="G20" i="43"/>
  <c r="G17" i="43" s="1"/>
  <c r="T20" i="43"/>
  <c r="R20" i="43"/>
  <c r="T497" i="43"/>
  <c r="T494" i="43"/>
  <c r="R495" i="43"/>
  <c r="S495" i="43" s="1"/>
  <c r="T495" i="43"/>
  <c r="S494" i="43"/>
  <c r="S497" i="43"/>
  <c r="R496" i="43"/>
  <c r="S496" i="43" s="1"/>
  <c r="AV31" i="42"/>
  <c r="AV32" i="42"/>
  <c r="AV84" i="42"/>
  <c r="A77" i="42"/>
  <c r="AV69" i="42"/>
  <c r="T63" i="42"/>
  <c r="AH56" i="42"/>
  <c r="T49" i="42"/>
  <c r="J42" i="42"/>
  <c r="AV38" i="42"/>
  <c r="AV33" i="42"/>
  <c r="AU32" i="42"/>
  <c r="B30" i="42"/>
  <c r="AV25" i="42"/>
  <c r="J23" i="42"/>
  <c r="AV21" i="42"/>
  <c r="AV18" i="42"/>
  <c r="AV17" i="42"/>
  <c r="AV16" i="42"/>
  <c r="AV15" i="42"/>
  <c r="AV14" i="42"/>
  <c r="J12" i="42"/>
  <c r="AV10" i="42"/>
  <c r="AV9" i="42"/>
  <c r="AV8" i="42"/>
  <c r="A3" i="42"/>
  <c r="AV3" i="42" l="1"/>
  <c r="X3" i="42" s="1"/>
  <c r="AV2" i="33"/>
  <c r="N56" i="42"/>
  <c r="E5" i="35" l="1"/>
  <c r="AV24" i="33"/>
  <c r="J14" i="33"/>
  <c r="D12" i="35" l="1"/>
  <c r="AV28" i="33"/>
  <c r="A70" i="32"/>
  <c r="E12" i="35" l="1"/>
  <c r="H12" i="35" s="1"/>
  <c r="A1" i="1"/>
  <c r="C8" i="35"/>
  <c r="C7" i="35"/>
  <c r="C4" i="35"/>
  <c r="C6" i="35"/>
  <c r="C5" i="35"/>
  <c r="AV12" i="33" l="1"/>
  <c r="AV10" i="33"/>
  <c r="AV19" i="33"/>
  <c r="AV14" i="33"/>
  <c r="AV35" i="33"/>
  <c r="A3" i="33"/>
  <c r="A3" i="32"/>
  <c r="AV3" i="33" l="1"/>
  <c r="X3" i="33" s="1"/>
  <c r="J8" i="33" l="1"/>
</calcChain>
</file>

<file path=xl/sharedStrings.xml><?xml version="1.0" encoding="utf-8"?>
<sst xmlns="http://schemas.openxmlformats.org/spreadsheetml/2006/main" count="886" uniqueCount="284">
  <si>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</si>
  <si>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</si>
  <si>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</si>
  <si>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</si>
  <si>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</si>
  <si>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</si>
  <si>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費用</t>
    <rPh sb="0" eb="2">
      <t>ヒヨウ</t>
    </rPh>
    <phoneticPr fontId="1"/>
  </si>
  <si>
    <t>[円]</t>
    <rPh sb="1" eb="2">
      <t>エン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</si>
  <si>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</si>
  <si>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</si>
  <si>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</si>
  <si>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</si>
  <si>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</si>
  <si>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</si>
  <si>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</si>
  <si>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</si>
  <si>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</si>
  <si>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</si>
  <si>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</si>
  <si>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</si>
  <si>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</si>
  <si>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</si>
  <si>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</si>
  <si>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</si>
  <si>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</si>
  <si>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</si>
  <si>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</si>
  <si>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</si>
  <si>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</si>
  <si>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</si>
  <si>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</si>
  <si>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</si>
  <si>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</si>
  <si>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</si>
  <si>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</si>
  <si>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</si>
  <si>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</si>
  <si>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</si>
  <si>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</si>
  <si>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</si>
  <si>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</si>
  <si>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</si>
  <si>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</si>
  <si>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</si>
  <si>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</si>
  <si>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</si>
  <si>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</si>
  <si>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</si>
  <si>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Ⅰ</t>
    <phoneticPr fontId="1"/>
  </si>
  <si>
    <t>（★）</t>
    <phoneticPr fontId="1"/>
  </si>
  <si>
    <t>Ⅱ</t>
    <phoneticPr fontId="1"/>
  </si>
  <si>
    <t>製品納品価格の実績値</t>
    <phoneticPr fontId="1"/>
  </si>
  <si>
    <t>Ⅱの納入先</t>
    <rPh sb="2" eb="5">
      <t>ノウニュウサキ</t>
    </rPh>
    <phoneticPr fontId="1"/>
  </si>
  <si>
    <t>※［③納品実績報告書］シートの「平均納品金額」を表示。</t>
    <phoneticPr fontId="1"/>
  </si>
  <si>
    <t>※［③納品実績報告書］シートの「納入先種別」を表示。</t>
    <phoneticPr fontId="1"/>
  </si>
  <si>
    <t>◆その他費用</t>
    <rPh sb="3" eb="4">
      <t>タ</t>
    </rPh>
    <rPh sb="4" eb="6">
      <t>ヒヨウ</t>
    </rPh>
    <phoneticPr fontId="1"/>
  </si>
  <si>
    <t>円
（税抜）</t>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</si>
  <si>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</si>
  <si>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導入・設定費用(★)</t>
    <rPh sb="0" eb="2">
      <t>ドウニュウ</t>
    </rPh>
    <rPh sb="3" eb="5">
      <t>セッテイ</t>
    </rPh>
    <rPh sb="5" eb="7">
      <t>ヒヨウ</t>
    </rPh>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</si>
  <si>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</si>
  <si>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</si>
  <si>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</si>
  <si>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</si>
  <si>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</si>
  <si>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</si>
  <si>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</si>
  <si>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</si>
  <si>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</si>
  <si>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</si>
  <si>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</si>
  <si>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</si>
  <si>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</si>
  <si>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</si>
  <si>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</si>
  <si>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〇パートナーシップ構築宣言のURL</t>
    <rPh sb="9" eb="11">
      <t>コウチク</t>
    </rPh>
    <rPh sb="11" eb="13">
      <t>センゲン</t>
    </rPh>
    <phoneticPr fontId="1"/>
  </si>
  <si>
    <t>URL</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</si>
  <si>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</si>
  <si>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</si>
  <si>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</si>
  <si>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</si>
  <si>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</si>
  <si>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</si>
  <si>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</si>
  <si>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</si>
  <si>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</si>
  <si>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</si>
  <si>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</si>
  <si>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</si>
  <si>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</si>
  <si>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</si>
  <si>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</si>
  <si>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</si>
  <si>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</si>
  <si>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</si>
  <si>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</si>
  <si>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</si>
  <si>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</si>
  <si>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</si>
  <si>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</si>
  <si>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</si>
  <si>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</si>
  <si>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</si>
  <si>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</si>
  <si>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</si>
  <si>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</si>
  <si>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</si>
  <si>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</si>
  <si>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</si>
  <si>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</si>
  <si>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</si>
  <si>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</si>
  <si>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</si>
  <si>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</si>
  <si>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</si>
  <si>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</si>
  <si>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</si>
  <si>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</si>
  <si>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</si>
  <si>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</si>
  <si>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</si>
  <si>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</si>
  <si>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</si>
  <si>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</si>
  <si>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</si>
  <si>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</si>
  <si>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</si>
  <si>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</si>
  <si>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</si>
  <si>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</si>
  <si>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</si>
  <si>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</si>
  <si>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</si>
  <si>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機器購入代金</t>
    <rPh sb="0" eb="2">
      <t>キキ</t>
    </rPh>
    <rPh sb="2" eb="4">
      <t>コウニュウ</t>
    </rPh>
    <rPh sb="4" eb="6">
      <t>ダイキン</t>
    </rPh>
    <phoneticPr fontId="1"/>
  </si>
  <si>
    <t>［円］</t>
    <rPh sb="1" eb="2">
      <t>エン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</si>
  <si>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</si>
  <si>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</si>
  <si>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</si>
  <si>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</si>
  <si>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</si>
  <si>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</si>
  <si>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</si>
  <si>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</si>
  <si>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</si>
  <si>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</si>
  <si>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</si>
  <si>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</si>
  <si>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t>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</si>
  <si>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</si>
  <si>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</si>
  <si>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r>
      <t>[時間/日]</t>
    </r>
    <r>
      <rPr>
        <b/>
        <sz val="11"/>
        <color theme="1"/>
        <rFont val="ＭＳ Ｐゴシック"/>
        <family val="3"/>
        <charset val="128"/>
        <scheme val="minor"/>
      </rPr>
      <t>）</t>
    </r>
    <rPh sb="1" eb="3">
      <t>ジカン</t>
    </rPh>
    <rPh sb="4" eb="5">
      <t>ニチ</t>
    </rPh>
    <phoneticPr fontId="1"/>
  </si>
  <si>
    <t>＝</t>
    <phoneticPr fontId="1"/>
  </si>
  <si>
    <t>[-]</t>
    <phoneticPr fontId="1"/>
  </si>
  <si>
    <t>（＝（X-Y)/X）</t>
    <phoneticPr fontId="1"/>
  </si>
  <si>
    <t>審査結果</t>
    <rPh sb="0" eb="2">
      <t>シンサ</t>
    </rPh>
    <rPh sb="2" eb="4">
      <t>ケッカ</t>
    </rPh>
    <phoneticPr fontId="1"/>
  </si>
  <si>
    <t>項目</t>
    <rPh sb="0" eb="2">
      <t>コウモク</t>
    </rPh>
    <phoneticPr fontId="1"/>
  </si>
  <si>
    <t>単位</t>
    <rPh sb="0" eb="2">
      <t>タンイ</t>
    </rPh>
    <phoneticPr fontId="1"/>
  </si>
  <si>
    <t>想定、前提事項</t>
    <rPh sb="0" eb="2">
      <t>ソウテイ</t>
    </rPh>
    <rPh sb="3" eb="7">
      <t>ゼンテイジコウ</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</si>
  <si>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</si>
  <si>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</si>
  <si>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</si>
  <si>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</si>
  <si>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本補助金における製品本体の
想定小売価格（機器購入代金）</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</si>
  <si>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</si>
  <si>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r>
      <t>省力化製品・省力化製品製造事業者 登録要領</t>
    </r>
    <r>
      <rPr>
        <b/>
        <sz val="11"/>
        <rFont val="ＭＳ Ｐゴシック"/>
        <family val="3"/>
        <charset val="128"/>
        <scheme val="minor"/>
      </rPr>
      <t>３－３．(２)に記</t>
    </r>
    <r>
      <rPr>
        <b/>
        <sz val="11"/>
        <color theme="1"/>
        <rFont val="ＭＳ Ｐゴシック"/>
        <family val="3"/>
        <charset val="128"/>
        <scheme val="minor"/>
      </rPr>
      <t>載の要件について、弊社の提供する上記製品を下記の通り申請します。</t>
    </r>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</si>
  <si>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</si>
  <si>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</si>
  <si>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</si>
  <si>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</si>
  <si>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</si>
  <si>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</si>
  <si>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</si>
  <si>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</si>
  <si>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</si>
  <si>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</si>
  <si>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</si>
  <si>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</si>
  <si>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</si>
  <si>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</si>
  <si>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</si>
  <si>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</si>
  <si>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</si>
  <si>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</si>
  <si>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</si>
  <si>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</si>
  <si>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</si>
  <si>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</si>
  <si>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</si>
  <si>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</si>
  <si>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</si>
  <si>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</si>
  <si>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</si>
  <si>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</si>
  <si>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</si>
  <si>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</si>
  <si>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</si>
  <si>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</si>
  <si>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</si>
  <si>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</si>
  <si>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</si>
  <si>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</si>
  <si>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</si>
  <si>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</si>
  <si>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</si>
  <si>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</si>
  <si>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</si>
  <si>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</si>
  <si>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</si>
  <si>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</si>
  <si>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</si>
  <si>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</si>
  <si>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</si>
  <si>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</si>
  <si>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</si>
  <si>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</si>
  <si>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</si>
  <si>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</si>
  <si>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</si>
  <si>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</si>
  <si>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</si>
  <si>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[台]</t>
    <rPh sb="1" eb="2">
      <t>ダイ</t>
    </rPh>
    <phoneticPr fontId="1"/>
  </si>
  <si>
    <t>台</t>
    <rPh sb="0" eb="1">
      <t>ダイ</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</si>
  <si>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</si>
  <si>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</si>
  <si>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</si>
  <si>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</si>
  <si>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</si>
  <si>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</si>
  <si>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</si>
  <si>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</si>
  <si>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</si>
  <si>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</si>
  <si>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</si>
  <si>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</si>
  <si>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</si>
  <si>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</si>
  <si>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</si>
  <si>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</si>
  <si>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</si>
  <si>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</si>
  <si>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</si>
  <si>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</si>
  <si>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</si>
  <si>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</si>
  <si>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[分/時間]</t>
    <rPh sb="1" eb="2">
      <t>フン</t>
    </rPh>
    <rPh sb="3" eb="5">
      <t>ジカン</t>
    </rPh>
    <phoneticPr fontId="1"/>
  </si>
  <si>
    <t>[分/日]</t>
    <rPh sb="1" eb="2">
      <t>フン</t>
    </rPh>
    <rPh sb="3" eb="4">
      <t>ニチ</t>
    </rPh>
    <phoneticPr fontId="1"/>
  </si>
  <si>
    <t>[分/日・台]</t>
    <rPh sb="1" eb="2">
      <t>フン</t>
    </rPh>
    <rPh sb="3" eb="4">
      <t>ニチ</t>
    </rPh>
    <rPh sb="5" eb="6">
      <t>ダイ</t>
    </rPh>
    <phoneticPr fontId="1"/>
  </si>
  <si>
    <t>(</t>
    <phoneticPr fontId="1"/>
  </si>
  <si>
    <t>値</t>
    <rPh sb="0" eb="1">
      <t>チ</t>
    </rPh>
    <phoneticPr fontId="1"/>
  </si>
  <si>
    <t>日/年</t>
  </si>
  <si>
    <t>1事業所当たり従業員数</t>
    <phoneticPr fontId="1"/>
  </si>
  <si>
    <t>人/事業所</t>
    <rPh sb="2" eb="5">
      <t>ジギョウショ</t>
    </rPh>
    <phoneticPr fontId="1"/>
  </si>
  <si>
    <t>導入機器台数</t>
    <rPh sb="0" eb="6">
      <t>ドウニュウキキダイスウ</t>
    </rPh>
    <phoneticPr fontId="1"/>
  </si>
  <si>
    <t>複合加工機</t>
    <phoneticPr fontId="1"/>
  </si>
  <si>
    <t>日本工作機械工業会</t>
    <rPh sb="0" eb="2">
      <t>ニホン</t>
    </rPh>
    <rPh sb="2" eb="6">
      <t>コウサクキカイ</t>
    </rPh>
    <rPh sb="6" eb="9">
      <t>コウギョウカイ</t>
    </rPh>
    <phoneticPr fontId="1"/>
  </si>
  <si>
    <t>x1：機械①～④段取り</t>
    <phoneticPr fontId="1"/>
  </si>
  <si>
    <t>x2：ワーク着脱運搬（機械①→②）</t>
    <phoneticPr fontId="1"/>
  </si>
  <si>
    <t>[分/個]</t>
    <rPh sb="1" eb="2">
      <t>フン</t>
    </rPh>
    <rPh sb="3" eb="4">
      <t>コ</t>
    </rPh>
    <phoneticPr fontId="1"/>
  </si>
  <si>
    <t>[個/日]</t>
    <rPh sb="1" eb="2">
      <t>コ</t>
    </rPh>
    <rPh sb="3" eb="4">
      <t>ニチ</t>
    </rPh>
    <phoneticPr fontId="1"/>
  </si>
  <si>
    <t>x3：ワーク着脱運搬（機械②→③）</t>
    <phoneticPr fontId="1"/>
  </si>
  <si>
    <t>x4：ワーク着脱運搬（機械③→④）</t>
    <phoneticPr fontId="1"/>
  </si>
  <si>
    <t>x5：工具交換</t>
    <phoneticPr fontId="1"/>
  </si>
  <si>
    <t>x6：始業・終業点検</t>
    <phoneticPr fontId="1"/>
  </si>
  <si>
    <t>（＝x1+x2+x3+x4+x5+x6）</t>
    <phoneticPr fontId="1"/>
  </si>
  <si>
    <t>y1：段取り</t>
    <phoneticPr fontId="1"/>
  </si>
  <si>
    <t>y2：運搬・ワーク取付</t>
    <phoneticPr fontId="1"/>
  </si>
  <si>
    <t>y3：ワーク取外し運搬</t>
    <phoneticPr fontId="1"/>
  </si>
  <si>
    <t>y4：工具交換</t>
    <phoneticPr fontId="1"/>
  </si>
  <si>
    <t>y5：始業・終業点検</t>
    <phoneticPr fontId="1"/>
  </si>
  <si>
    <t>（=y1+y2+y3+y4+y5）</t>
    <phoneticPr fontId="1"/>
  </si>
  <si>
    <t>年間稼働日数</t>
    <phoneticPr fontId="1"/>
  </si>
  <si>
    <t>週5日稼働で設定</t>
    <phoneticPr fontId="1"/>
  </si>
  <si>
    <t>令和3年経済センサスより　企業産業中分類＝製造業の値を参考</t>
    <phoneticPr fontId="1"/>
  </si>
  <si>
    <t>うち、加工業務にかかる
従業員数</t>
    <rPh sb="3" eb="5">
      <t>カコウ</t>
    </rPh>
    <rPh sb="5" eb="7">
      <t>ギョウム</t>
    </rPh>
    <rPh sb="12" eb="15">
      <t>ジュウギョウイン</t>
    </rPh>
    <rPh sb="15" eb="16">
      <t>スウ</t>
    </rPh>
    <phoneticPr fontId="1"/>
  </si>
  <si>
    <t>人/事業所</t>
    <rPh sb="0" eb="1">
      <t>ヒト</t>
    </rPh>
    <rPh sb="2" eb="5">
      <t>ジギョウショ</t>
    </rPh>
    <phoneticPr fontId="1"/>
  </si>
  <si>
    <t>事業所従業員数の約30%で設定</t>
    <rPh sb="13" eb="15">
      <t>セッテイ</t>
    </rPh>
    <phoneticPr fontId="1"/>
  </si>
  <si>
    <t>1日当たり加工業務時間</t>
    <phoneticPr fontId="42"/>
  </si>
  <si>
    <t>時間/日</t>
    <rPh sb="0" eb="2">
      <t>ジカン</t>
    </rPh>
    <rPh sb="3" eb="4">
      <t>ニチ</t>
    </rPh>
    <phoneticPr fontId="42"/>
  </si>
  <si>
    <t>一般的な8時間勤務で設定</t>
    <phoneticPr fontId="1"/>
  </si>
  <si>
    <t>1セット1日当たりの
可能加工個数（段取無）</t>
    <rPh sb="5" eb="6">
      <t>ニチ</t>
    </rPh>
    <rPh sb="6" eb="7">
      <t>ア</t>
    </rPh>
    <rPh sb="11" eb="13">
      <t>カノウ</t>
    </rPh>
    <rPh sb="13" eb="15">
      <t>カコウ</t>
    </rPh>
    <rPh sb="15" eb="17">
      <t>コスウ</t>
    </rPh>
    <rPh sb="18" eb="20">
      <t>ダンド</t>
    </rPh>
    <rPh sb="20" eb="21">
      <t>ナ</t>
    </rPh>
    <phoneticPr fontId="44"/>
  </si>
  <si>
    <t>個/日</t>
    <rPh sb="0" eb="1">
      <t>コ</t>
    </rPh>
    <rPh sb="2" eb="3">
      <t>ニチ</t>
    </rPh>
    <phoneticPr fontId="44"/>
  </si>
  <si>
    <t>(1日加工業務時間-日次点検-工具交換)÷1個あたり加工時間で設定</t>
    <rPh sb="31" eb="33">
      <t>セッテイ</t>
    </rPh>
    <phoneticPr fontId="1"/>
  </si>
  <si>
    <t>4台の機械加工機から1台の5軸マシニングセンタへ置き換える条件で設定</t>
    <rPh sb="29" eb="31">
      <t>ジョウケン</t>
    </rPh>
    <rPh sb="32" eb="34">
      <t>セッテイ</t>
    </rPh>
    <phoneticPr fontId="1"/>
  </si>
  <si>
    <t>導入前（集約前）機器台数</t>
    <phoneticPr fontId="1"/>
  </si>
  <si>
    <t>加工業務に従事する従業員が1人1台の加工機に張り付く条件で設定</t>
    <rPh sb="26" eb="28">
      <t>ジョウケン</t>
    </rPh>
    <rPh sb="29" eb="31">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</si>
</sst>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 "/>
  </numFmts>
  <fonts count="45"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b/>
      <sz val="11"/>
      <name val="ＭＳ Ｐゴシック"/>
      <family val="3"/>
      <charset val="128"/>
      <scheme val="minor"/>
    </font>
    <font>
      <sz val="6"/>
      <name val="ＭＳ ゴシック"/>
      <family val="3"/>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sz val="11"/>
      <color theme="1"/>
      <name val="ＭＳ Ｐゴシック"/>
      <family val="2"/>
      <charset val="128"/>
      <scheme val="minor"/>
    </font>
    <font>
      <sz val="11"/>
      <name val="ＭＳ Ｐゴシック"/>
      <family val="3"/>
      <charset val="128"/>
    </font>
    <font>
      <sz val="10"/>
      <color rgb="FFFF0000"/>
      <name val="ＭＳ Ｐゴシック"/>
      <family val="2"/>
      <charset val="128"/>
      <scheme val="minor"/>
    </font>
  </fonts>
  <fills count="1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38" fontId="2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cellStyleXfs>
  <cellXfs count="577">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0" fillId="0" borderId="3" xfId="0" applyBorder="1" applyAlignment="1">
      <alignment horizontal="left" vertical="center"/>
    </xf>
    <xf numFmtId="178" fontId="0" fillId="0" borderId="4" xfId="0" applyNumberFormat="1" applyBorder="1" applyAlignment="1">
      <alignment horizontal="center" vertical="center"/>
    </xf>
    <xf numFmtId="0" fontId="7" fillId="0" borderId="0" xfId="0" applyFont="1">
      <alignment vertical="center"/>
    </xf>
    <xf numFmtId="0" fontId="0" fillId="0" borderId="6" xfId="0" applyBorder="1" applyAlignment="1">
      <alignment horizontal="left" vertical="center"/>
    </xf>
    <xf numFmtId="177" fontId="0" fillId="0" borderId="0" xfId="0" applyNumberFormat="1">
      <alignment vertical="center"/>
    </xf>
    <xf numFmtId="176" fontId="0" fillId="3" borderId="4" xfId="0" applyNumberFormat="1" applyFill="1" applyBorder="1" applyAlignment="1">
      <alignment horizontal="center" vertical="center"/>
    </xf>
    <xf numFmtId="176" fontId="0" fillId="3" borderId="0" xfId="0" applyNumberFormat="1" applyFill="1" applyAlignment="1">
      <alignment horizontal="center" vertical="center"/>
    </xf>
    <xf numFmtId="0" fontId="12" fillId="0" borderId="0" xfId="0" applyFont="1">
      <alignment vertical="center"/>
    </xf>
    <xf numFmtId="0" fontId="15" fillId="0" borderId="0" xfId="0" applyFont="1">
      <alignment vertical="center"/>
    </xf>
    <xf numFmtId="0" fontId="12" fillId="6" borderId="6"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0" xfId="0" applyFont="1" applyFill="1">
      <alignment vertical="center"/>
    </xf>
    <xf numFmtId="0" fontId="12" fillId="6" borderId="0" xfId="0" applyFont="1" applyFill="1" applyAlignment="1">
      <alignment horizontal="center" vertical="center"/>
    </xf>
    <xf numFmtId="0" fontId="12" fillId="6" borderId="0" xfId="0" applyFont="1" applyFill="1" applyAlignment="1">
      <alignment horizontal="left" vertical="center" wrapText="1"/>
    </xf>
    <xf numFmtId="0" fontId="12" fillId="6" borderId="0" xfId="0" applyFont="1" applyFill="1" applyAlignment="1">
      <alignment vertical="center" wrapText="1"/>
    </xf>
    <xf numFmtId="0" fontId="14" fillId="6" borderId="0" xfId="0" applyFont="1" applyFill="1" applyAlignment="1">
      <alignment horizontal="left" vertical="center"/>
    </xf>
    <xf numFmtId="0" fontId="14" fillId="6" borderId="0" xfId="0" applyFont="1" applyFill="1">
      <alignment vertical="center"/>
    </xf>
    <xf numFmtId="0" fontId="18" fillId="0" borderId="0" xfId="0" applyFont="1">
      <alignment vertical="center"/>
    </xf>
    <xf numFmtId="0" fontId="18" fillId="0" borderId="0" xfId="0" applyFont="1" applyAlignment="1">
      <alignment horizontal="left" vertical="center"/>
    </xf>
    <xf numFmtId="0" fontId="18" fillId="6" borderId="0" xfId="0" applyFont="1" applyFill="1">
      <alignment vertical="center"/>
    </xf>
    <xf numFmtId="0" fontId="12" fillId="0" borderId="0" xfId="0" applyFont="1" applyProtection="1">
      <alignment vertical="center"/>
      <protection locked="0"/>
    </xf>
    <xf numFmtId="0" fontId="12" fillId="6" borderId="0" xfId="0" applyFont="1" applyFill="1" applyProtection="1">
      <alignment vertical="center"/>
      <protection locked="0"/>
    </xf>
    <xf numFmtId="0" fontId="26" fillId="0" borderId="0" xfId="0" applyFont="1" applyAlignment="1">
      <alignment horizontal="left" vertical="center"/>
    </xf>
    <xf numFmtId="177" fontId="0" fillId="0" borderId="0" xfId="0" applyNumberFormat="1" applyAlignment="1">
      <alignment horizontal="right" vertical="center"/>
    </xf>
    <xf numFmtId="0" fontId="9" fillId="0" borderId="0" xfId="0" applyFont="1" applyAlignment="1">
      <alignment horizontal="left" vertical="center"/>
    </xf>
    <xf numFmtId="0" fontId="4" fillId="6" borderId="6" xfId="0" applyFont="1" applyFill="1" applyBorder="1" applyAlignment="1">
      <alignment horizontal="left" vertical="center"/>
    </xf>
    <xf numFmtId="0" fontId="0" fillId="5" borderId="1" xfId="0" applyFill="1" applyBorder="1">
      <alignment vertical="center"/>
    </xf>
    <xf numFmtId="0" fontId="0" fillId="5" borderId="5" xfId="0" applyFill="1" applyBorder="1">
      <alignment vertical="center"/>
    </xf>
    <xf numFmtId="0" fontId="27"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8"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8"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12" fillId="6" borderId="0" xfId="0" applyFont="1" applyFill="1" applyAlignment="1">
      <alignment horizontal="left" vertical="center" shrinkToFit="1"/>
    </xf>
    <xf numFmtId="0" fontId="12" fillId="6"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5"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5"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177" fontId="0" fillId="0" borderId="1" xfId="1" applyNumberFormat="1" applyFont="1" applyBorder="1" applyAlignment="1" applyProtection="1">
      <alignment horizontal="righ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4" fillId="2" borderId="15"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4" fillId="6" borderId="0" xfId="0" applyFont="1" applyFill="1" applyAlignment="1">
      <alignment horizontal="center" vertical="center"/>
    </xf>
    <xf numFmtId="0" fontId="14" fillId="6" borderId="0" xfId="0" applyFont="1" applyFill="1" applyAlignment="1" applyProtection="1">
      <alignment horizontal="left" vertical="center"/>
      <protection locked="0"/>
    </xf>
    <xf numFmtId="0" fontId="14" fillId="6" borderId="0" xfId="0" applyFont="1" applyFill="1" applyAlignment="1">
      <alignment horizontal="center" vertical="center" wrapText="1"/>
    </xf>
    <xf numFmtId="0" fontId="14" fillId="6" borderId="22" xfId="0" applyFont="1" applyFill="1" applyBorder="1" applyAlignment="1">
      <alignment horizontal="center" vertical="center"/>
    </xf>
    <xf numFmtId="0" fontId="23" fillId="6" borderId="0" xfId="0" applyFont="1" applyFill="1" applyProtection="1">
      <alignment vertical="center"/>
      <protection locked="0"/>
    </xf>
    <xf numFmtId="0" fontId="30" fillId="6" borderId="0" xfId="2" applyFill="1" applyAlignment="1" applyProtection="1">
      <alignment vertical="center"/>
      <protection locked="0"/>
    </xf>
    <xf numFmtId="0" fontId="32" fillId="6" borderId="0" xfId="0" applyFont="1" applyFill="1" applyProtection="1">
      <alignment vertical="center"/>
      <protection locked="0"/>
    </xf>
    <xf numFmtId="0" fontId="23" fillId="6" borderId="0" xfId="0" applyFont="1" applyFill="1" applyAlignment="1" applyProtection="1">
      <alignment horizontal="left" vertical="center"/>
      <protection locked="0"/>
    </xf>
    <xf numFmtId="0" fontId="14" fillId="6" borderId="0" xfId="0" applyFont="1" applyFill="1" applyProtection="1">
      <alignment vertical="center"/>
      <protection locked="0"/>
    </xf>
    <xf numFmtId="0" fontId="18" fillId="6" borderId="0" xfId="0" applyFont="1" applyFill="1" applyAlignment="1">
      <alignment horizontal="left" vertical="center"/>
    </xf>
    <xf numFmtId="0" fontId="33" fillId="0" borderId="1" xfId="0" applyFont="1" applyBorder="1" applyAlignment="1" applyProtection="1">
      <alignment vertical="center" wrapText="1"/>
      <protection locked="0"/>
    </xf>
    <xf numFmtId="0" fontId="0" fillId="6" borderId="50" xfId="0" applyFill="1" applyBorder="1">
      <alignment vertical="center"/>
    </xf>
    <xf numFmtId="0" fontId="0" fillId="6" borderId="45" xfId="0" applyFill="1" applyBorder="1">
      <alignment vertical="center"/>
    </xf>
    <xf numFmtId="0" fontId="0" fillId="6" borderId="45" xfId="0" applyFill="1" applyBorder="1" applyAlignment="1">
      <alignment vertical="center" wrapText="1"/>
    </xf>
    <xf numFmtId="0" fontId="0" fillId="6" borderId="51" xfId="0" applyFill="1" applyBorder="1">
      <alignment vertical="center"/>
    </xf>
    <xf numFmtId="2" fontId="0" fillId="3" borderId="0" xfId="0" applyNumberFormat="1" applyFill="1" applyAlignment="1">
      <alignment horizontal="center" vertical="center"/>
    </xf>
    <xf numFmtId="0" fontId="28" fillId="0" borderId="1" xfId="0" applyFont="1" applyBorder="1" applyAlignment="1" applyProtection="1">
      <alignment vertical="center" wrapText="1"/>
      <protection locked="0"/>
    </xf>
    <xf numFmtId="0" fontId="24" fillId="6" borderId="0" xfId="0" applyFont="1" applyFill="1" applyAlignment="1">
      <alignment horizontal="left" vertical="center" wrapText="1"/>
    </xf>
    <xf numFmtId="0" fontId="24" fillId="6" borderId="0" xfId="0" applyFont="1" applyFill="1" applyAlignment="1">
      <alignment horizontal="left" vertical="center"/>
    </xf>
    <xf numFmtId="0" fontId="24" fillId="6" borderId="0" xfId="0" applyFont="1" applyFill="1" applyAlignment="1">
      <alignment vertical="center" wrapText="1"/>
    </xf>
    <xf numFmtId="0" fontId="26" fillId="0" borderId="0" xfId="0" applyFont="1">
      <alignment vertical="center"/>
    </xf>
    <xf numFmtId="0" fontId="0" fillId="5" borderId="12" xfId="0" applyFill="1" applyBorder="1" applyProtection="1">
      <alignment vertical="center"/>
      <protection locked="0"/>
    </xf>
    <xf numFmtId="0" fontId="0" fillId="5" borderId="53" xfId="0" applyFill="1" applyBorder="1" applyAlignment="1" applyProtection="1">
      <alignment horizontal="center" vertical="center"/>
      <protection locked="0"/>
    </xf>
    <xf numFmtId="0" fontId="0" fillId="5" borderId="56" xfId="0" applyFill="1" applyBorder="1" applyAlignment="1" applyProtection="1">
      <alignment horizontal="center" vertical="center"/>
      <protection locked="0"/>
    </xf>
    <xf numFmtId="0" fontId="0" fillId="5" borderId="55"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4" fillId="6" borderId="0" xfId="0" applyFont="1" applyFill="1" applyAlignment="1">
      <alignment horizontal="left" vertical="center" wrapText="1"/>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5" fillId="0" borderId="0" xfId="0" applyFont="1" applyAlignment="1">
      <alignment horizontal="left" vertical="center"/>
    </xf>
    <xf numFmtId="0" fontId="21"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0" fillId="5" borderId="0" xfId="0" applyFill="1" applyAlignment="1">
      <alignment vertical="center" wrapText="1"/>
    </xf>
    <xf numFmtId="0" fontId="0" fillId="5" borderId="0" xfId="0" applyFill="1">
      <alignment vertical="center"/>
    </xf>
    <xf numFmtId="0" fontId="20" fillId="5" borderId="0" xfId="4" applyFill="1" applyBorder="1" applyAlignment="1">
      <alignment horizontal="center" vertical="center" wrapText="1"/>
    </xf>
    <xf numFmtId="0" fontId="20" fillId="5" borderId="69" xfId="4" applyFill="1" applyBorder="1" applyAlignment="1">
      <alignment horizontal="center" vertical="center"/>
    </xf>
    <xf numFmtId="0" fontId="20" fillId="11" borderId="1" xfId="4" applyBorder="1" applyAlignment="1">
      <alignment horizontal="center" vertical="center" wrapText="1"/>
    </xf>
    <xf numFmtId="0" fontId="20" fillId="11" borderId="1" xfId="4" applyBorder="1" applyAlignment="1">
      <alignment horizontal="center" vertical="center"/>
    </xf>
    <xf numFmtId="0" fontId="11" fillId="11" borderId="1" xfId="4" applyFont="1" applyBorder="1" applyAlignment="1">
      <alignment horizontal="center" vertical="center"/>
    </xf>
    <xf numFmtId="0" fontId="20" fillId="11" borderId="1" xfId="4" applyBorder="1">
      <alignment vertical="center"/>
    </xf>
    <xf numFmtId="0" fontId="0" fillId="0" borderId="0" xfId="0" applyAlignment="1">
      <alignment vertical="center" wrapText="1"/>
    </xf>
    <xf numFmtId="0" fontId="4" fillId="14" borderId="1" xfId="0" applyFont="1" applyFill="1" applyBorder="1" applyAlignment="1">
      <alignment vertical="center" wrapText="1"/>
    </xf>
    <xf numFmtId="0" fontId="0" fillId="14" borderId="1" xfId="0" applyFill="1" applyBorder="1">
      <alignment vertical="center"/>
    </xf>
    <xf numFmtId="0" fontId="0" fillId="14" borderId="1" xfId="0" applyFill="1" applyBorder="1" applyAlignment="1">
      <alignment horizontal="center" vertical="center"/>
    </xf>
    <xf numFmtId="0" fontId="29" fillId="0" borderId="4" xfId="0" applyFont="1" applyBorder="1">
      <alignment vertical="center"/>
    </xf>
    <xf numFmtId="38" fontId="38" fillId="0" borderId="0" xfId="0" applyNumberFormat="1" applyFont="1">
      <alignment vertical="center"/>
    </xf>
    <xf numFmtId="38" fontId="31" fillId="5" borderId="70" xfId="0" applyNumberFormat="1" applyFont="1" applyFill="1" applyBorder="1">
      <alignment vertical="center"/>
    </xf>
    <xf numFmtId="0" fontId="4" fillId="5" borderId="0" xfId="0" applyFont="1" applyFill="1" applyAlignment="1">
      <alignment horizontal="right" vertical="center"/>
    </xf>
    <xf numFmtId="0" fontId="11" fillId="13" borderId="11" xfId="0" applyFont="1" applyFill="1" applyBorder="1" applyAlignment="1">
      <alignment horizontal="left" vertical="center" wrapText="1"/>
    </xf>
    <xf numFmtId="0" fontId="11" fillId="13" borderId="4" xfId="0" applyFont="1" applyFill="1" applyBorder="1" applyAlignment="1">
      <alignment horizontal="left" vertical="center" wrapText="1"/>
    </xf>
    <xf numFmtId="0" fontId="11" fillId="13" borderId="4" xfId="0" applyFont="1" applyFill="1" applyBorder="1" applyAlignment="1">
      <alignment horizontal="left" vertical="center"/>
    </xf>
    <xf numFmtId="0" fontId="0" fillId="13" borderId="9" xfId="0" applyFill="1" applyBorder="1">
      <alignment vertical="center"/>
    </xf>
    <xf numFmtId="0" fontId="0" fillId="13" borderId="0" xfId="0" applyFill="1">
      <alignment vertical="center"/>
    </xf>
    <xf numFmtId="0" fontId="11" fillId="13" borderId="0" xfId="0" applyFont="1" applyFill="1">
      <alignment vertical="center"/>
    </xf>
    <xf numFmtId="0" fontId="11" fillId="13" borderId="11" xfId="0" applyFont="1" applyFill="1" applyBorder="1">
      <alignment vertical="center"/>
    </xf>
    <xf numFmtId="0" fontId="11" fillId="13" borderId="4" xfId="0" applyFont="1" applyFill="1" applyBorder="1">
      <alignment vertical="center"/>
    </xf>
    <xf numFmtId="0" fontId="39" fillId="13" borderId="0" xfId="0" applyFont="1" applyFill="1">
      <alignment vertical="center"/>
    </xf>
    <xf numFmtId="0" fontId="9" fillId="2" borderId="70" xfId="0" applyFont="1" applyFill="1" applyBorder="1" applyAlignment="1" applyProtection="1">
      <alignment horizontal="left" vertical="center"/>
      <protection locked="0"/>
    </xf>
    <xf numFmtId="0" fontId="0" fillId="13" borderId="11" xfId="0" applyFill="1" applyBorder="1">
      <alignment vertical="center"/>
    </xf>
    <xf numFmtId="0" fontId="0" fillId="13" borderId="4" xfId="0" applyFill="1" applyBorder="1">
      <alignment vertical="center"/>
    </xf>
    <xf numFmtId="0" fontId="40" fillId="0" borderId="1" xfId="0" applyFont="1" applyBorder="1" applyAlignment="1">
      <alignment horizontal="center" vertical="center"/>
    </xf>
    <xf numFmtId="38" fontId="40" fillId="12" borderId="1" xfId="1" applyFont="1" applyFill="1" applyBorder="1">
      <alignment vertical="center"/>
    </xf>
    <xf numFmtId="38" fontId="41" fillId="9" borderId="0" xfId="1" applyFont="1" applyFill="1" applyBorder="1">
      <alignment vertical="center"/>
    </xf>
    <xf numFmtId="0" fontId="40" fillId="0" borderId="0" xfId="0" applyFont="1">
      <alignment vertical="center"/>
    </xf>
    <xf numFmtId="0" fontId="40" fillId="0" borderId="44" xfId="0" applyFont="1" applyBorder="1">
      <alignment vertical="center"/>
    </xf>
    <xf numFmtId="0" fontId="40" fillId="2" borderId="44" xfId="0" applyFont="1" applyFill="1" applyBorder="1" applyProtection="1">
      <alignment vertical="center"/>
      <protection locked="0"/>
    </xf>
    <xf numFmtId="0" fontId="40" fillId="12" borderId="44" xfId="0" applyFont="1" applyFill="1" applyBorder="1" applyAlignment="1">
      <alignment horizontal="center" vertical="center"/>
    </xf>
    <xf numFmtId="0" fontId="40" fillId="12" borderId="44" xfId="0" applyFont="1" applyFill="1" applyBorder="1">
      <alignment vertical="center"/>
    </xf>
    <xf numFmtId="38" fontId="40" fillId="12" borderId="44" xfId="3" applyNumberFormat="1" applyFont="1" applyFill="1" applyBorder="1">
      <alignment vertical="center"/>
    </xf>
    <xf numFmtId="38" fontId="40" fillId="2" borderId="44" xfId="1" applyFont="1" applyFill="1" applyBorder="1" applyProtection="1">
      <alignment vertical="center"/>
      <protection locked="0"/>
    </xf>
    <xf numFmtId="0" fontId="41" fillId="9" borderId="0" xfId="0" applyFont="1" applyFill="1">
      <alignment vertical="center"/>
    </xf>
    <xf numFmtId="0" fontId="40" fillId="0" borderId="44" xfId="0" applyFont="1" applyBorder="1" applyAlignment="1">
      <alignment horizontal="center" vertical="center"/>
    </xf>
    <xf numFmtId="38" fontId="40" fillId="12" borderId="44" xfId="1" applyFont="1" applyFill="1" applyBorder="1">
      <alignment vertical="center"/>
    </xf>
    <xf numFmtId="0" fontId="40" fillId="0" borderId="45" xfId="0" applyFont="1" applyBorder="1">
      <alignment vertical="center"/>
    </xf>
    <xf numFmtId="0" fontId="40" fillId="13" borderId="45" xfId="0" applyFont="1" applyFill="1" applyBorder="1">
      <alignment vertical="center"/>
    </xf>
    <xf numFmtId="0" fontId="40" fillId="12" borderId="45" xfId="0" applyFont="1" applyFill="1" applyBorder="1" applyAlignment="1">
      <alignment horizontal="center" vertical="center"/>
    </xf>
    <xf numFmtId="0" fontId="40" fillId="12" borderId="45" xfId="0" applyFont="1" applyFill="1" applyBorder="1">
      <alignment vertical="center"/>
    </xf>
    <xf numFmtId="0" fontId="40" fillId="2" borderId="45" xfId="0" applyFont="1" applyFill="1" applyBorder="1" applyProtection="1">
      <alignment vertical="center"/>
      <protection locked="0"/>
    </xf>
    <xf numFmtId="38" fontId="40" fillId="12" borderId="45" xfId="3" applyNumberFormat="1" applyFont="1" applyFill="1" applyBorder="1">
      <alignment vertical="center"/>
    </xf>
    <xf numFmtId="38" fontId="40" fillId="2" borderId="45" xfId="1" applyFont="1" applyFill="1" applyBorder="1" applyProtection="1">
      <alignment vertical="center"/>
      <protection locked="0"/>
    </xf>
    <xf numFmtId="0" fontId="40" fillId="0" borderId="45" xfId="0" applyFont="1" applyBorder="1" applyAlignment="1">
      <alignment horizontal="center" vertical="center"/>
    </xf>
    <xf numFmtId="38" fontId="40" fillId="12" borderId="45" xfId="1" applyFont="1" applyFill="1" applyBorder="1">
      <alignment vertical="center"/>
    </xf>
    <xf numFmtId="0" fontId="40" fillId="0" borderId="46" xfId="0" applyFont="1" applyBorder="1" applyAlignment="1">
      <alignment horizontal="center" vertical="center"/>
    </xf>
    <xf numFmtId="0" fontId="40" fillId="2" borderId="46" xfId="0" applyFont="1" applyFill="1" applyBorder="1" applyProtection="1">
      <alignment vertical="center"/>
      <protection locked="0"/>
    </xf>
    <xf numFmtId="0" fontId="40" fillId="12" borderId="46" xfId="0" applyFont="1" applyFill="1" applyBorder="1">
      <alignment vertical="center"/>
    </xf>
    <xf numFmtId="0" fontId="40" fillId="0" borderId="46" xfId="0" applyFont="1" applyBorder="1">
      <alignment vertical="center"/>
    </xf>
    <xf numFmtId="0" fontId="40" fillId="13" borderId="46" xfId="0" applyFont="1" applyFill="1" applyBorder="1">
      <alignment vertical="center"/>
    </xf>
    <xf numFmtId="0" fontId="40" fillId="12" borderId="46" xfId="0" applyFont="1" applyFill="1" applyBorder="1" applyAlignment="1">
      <alignment horizontal="center" vertical="center"/>
    </xf>
    <xf numFmtId="38" fontId="40" fillId="2" borderId="46" xfId="1" applyFont="1" applyFill="1" applyBorder="1" applyProtection="1">
      <alignment vertical="center"/>
      <protection locked="0"/>
    </xf>
    <xf numFmtId="0" fontId="40" fillId="0" borderId="6" xfId="0" applyFont="1" applyBorder="1">
      <alignment vertical="center"/>
    </xf>
    <xf numFmtId="14" fontId="40" fillId="2" borderId="44" xfId="0" applyNumberFormat="1" applyFont="1" applyFill="1" applyBorder="1" applyProtection="1">
      <alignment vertical="center"/>
      <protection locked="0"/>
    </xf>
    <xf numFmtId="0" fontId="40" fillId="0" borderId="68" xfId="0" applyFont="1" applyBorder="1">
      <alignment vertical="center"/>
    </xf>
    <xf numFmtId="0" fontId="40" fillId="13" borderId="68" xfId="0" applyFont="1" applyFill="1" applyBorder="1">
      <alignment vertical="center"/>
    </xf>
    <xf numFmtId="0" fontId="40" fillId="12" borderId="68" xfId="0" applyFont="1" applyFill="1" applyBorder="1" applyAlignment="1">
      <alignment horizontal="center" vertical="center"/>
    </xf>
    <xf numFmtId="0" fontId="40" fillId="12" borderId="68" xfId="0" applyFont="1" applyFill="1" applyBorder="1">
      <alignment vertical="center"/>
    </xf>
    <xf numFmtId="0" fontId="40" fillId="2" borderId="68" xfId="0" applyFont="1" applyFill="1" applyBorder="1" applyProtection="1">
      <alignment vertical="center"/>
      <protection locked="0"/>
    </xf>
    <xf numFmtId="38" fontId="40" fillId="12" borderId="68" xfId="3" applyNumberFormat="1" applyFont="1" applyFill="1" applyBorder="1">
      <alignment vertical="center"/>
    </xf>
    <xf numFmtId="38" fontId="40" fillId="2" borderId="68" xfId="1" applyFont="1" applyFill="1" applyBorder="1" applyProtection="1">
      <alignment vertical="center"/>
      <protection locked="0"/>
    </xf>
    <xf numFmtId="0" fontId="21" fillId="2" borderId="1" xfId="0" applyFont="1" applyFill="1" applyBorder="1" applyProtection="1">
      <alignment vertical="center"/>
      <protection locked="0"/>
    </xf>
    <xf numFmtId="0" fontId="21" fillId="2" borderId="44" xfId="0" applyFont="1" applyFill="1" applyBorder="1" applyProtection="1">
      <alignment vertical="center"/>
      <protection locked="0"/>
    </xf>
    <xf numFmtId="0" fontId="21" fillId="2" borderId="45" xfId="0" applyFont="1" applyFill="1" applyBorder="1" applyProtection="1">
      <alignment vertical="center"/>
      <protection locked="0"/>
    </xf>
    <xf numFmtId="0" fontId="21" fillId="2" borderId="46" xfId="0" applyFont="1" applyFill="1" applyBorder="1" applyProtection="1">
      <alignment vertical="center"/>
      <protection locked="0"/>
    </xf>
    <xf numFmtId="38" fontId="40" fillId="12" borderId="46" xfId="3" applyNumberFormat="1" applyFont="1" applyFill="1" applyBorder="1">
      <alignment vertical="center"/>
    </xf>
    <xf numFmtId="0" fontId="40" fillId="0" borderId="71" xfId="0" applyFont="1" applyBorder="1">
      <alignment vertical="center"/>
    </xf>
    <xf numFmtId="0" fontId="40" fillId="2" borderId="71" xfId="0" applyFont="1" applyFill="1" applyBorder="1" applyProtection="1">
      <alignment vertical="center"/>
      <protection locked="0"/>
    </xf>
    <xf numFmtId="0" fontId="40" fillId="12" borderId="71" xfId="0" applyFont="1" applyFill="1" applyBorder="1" applyAlignment="1">
      <alignment horizontal="center" vertical="center"/>
    </xf>
    <xf numFmtId="0" fontId="40" fillId="12" borderId="71" xfId="0" applyFont="1" applyFill="1" applyBorder="1">
      <alignment vertical="center"/>
    </xf>
    <xf numFmtId="38" fontId="40" fillId="12" borderId="71" xfId="3" applyNumberFormat="1" applyFont="1" applyFill="1" applyBorder="1">
      <alignment vertical="center"/>
    </xf>
    <xf numFmtId="38" fontId="40" fillId="2" borderId="71" xfId="1" applyFont="1" applyFill="1" applyBorder="1" applyProtection="1">
      <alignment vertical="center"/>
      <protection locked="0"/>
    </xf>
    <xf numFmtId="177" fontId="0" fillId="2" borderId="73" xfId="0" applyNumberFormat="1" applyFill="1" applyBorder="1" applyAlignment="1" applyProtection="1">
      <alignment horizontal="center" vertical="center"/>
      <protection locked="0"/>
    </xf>
    <xf numFmtId="0" fontId="28" fillId="0" borderId="1" xfId="0" applyFont="1" applyBorder="1" applyProtection="1">
      <alignment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4" xfId="0" applyBorder="1" applyAlignment="1" applyProtection="1">
      <alignment horizontal="center" vertical="center"/>
      <protection locked="0"/>
    </xf>
    <xf numFmtId="0" fontId="35" fillId="0" borderId="0" xfId="0" applyFont="1" applyAlignment="1">
      <alignment horizontal="left" vertical="top" wrapText="1"/>
    </xf>
    <xf numFmtId="0" fontId="35" fillId="0" borderId="0" xfId="0" applyFont="1" applyAlignment="1">
      <alignment vertical="top" wrapText="1"/>
    </xf>
    <xf numFmtId="1" fontId="0" fillId="15" borderId="0" xfId="0" applyNumberFormat="1" applyFill="1" applyAlignment="1">
      <alignment horizontal="center" vertical="center"/>
    </xf>
    <xf numFmtId="177" fontId="0" fillId="3" borderId="0" xfId="0" applyNumberFormat="1" applyFill="1" applyAlignment="1">
      <alignment horizontal="center" vertical="center"/>
    </xf>
    <xf numFmtId="1" fontId="0" fillId="15" borderId="4" xfId="0" applyNumberFormat="1" applyFill="1" applyBorder="1" applyAlignment="1">
      <alignment horizontal="center" vertical="center"/>
    </xf>
    <xf numFmtId="177" fontId="0" fillId="3" borderId="4" xfId="0" applyNumberFormat="1" applyFill="1" applyBorder="1" applyAlignment="1">
      <alignment horizontal="center" vertical="center"/>
    </xf>
    <xf numFmtId="176" fontId="0" fillId="15" borderId="0" xfId="0" applyNumberFormat="1" applyFill="1" applyAlignment="1">
      <alignment horizontal="center" vertical="center"/>
    </xf>
    <xf numFmtId="2" fontId="0" fillId="15" borderId="0" xfId="0" applyNumberFormat="1" applyFill="1" applyAlignment="1">
      <alignment horizontal="center" vertical="center"/>
    </xf>
    <xf numFmtId="176" fontId="10"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75" xfId="0" applyFill="1" applyBorder="1" applyAlignment="1">
      <alignment horizontal="center" vertical="center"/>
    </xf>
    <xf numFmtId="0" fontId="0" fillId="6" borderId="49" xfId="0" applyFill="1" applyBorder="1" applyAlignment="1">
      <alignment horizontal="right" vertical="center"/>
    </xf>
    <xf numFmtId="0" fontId="0" fillId="6" borderId="45" xfId="0" applyFill="1" applyBorder="1" applyAlignment="1">
      <alignment horizontal="right" vertical="center"/>
    </xf>
    <xf numFmtId="0" fontId="43" fillId="6" borderId="50" xfId="0" applyFont="1" applyFill="1" applyBorder="1">
      <alignment vertical="center"/>
    </xf>
    <xf numFmtId="0" fontId="43" fillId="6" borderId="45" xfId="0" applyFont="1" applyFill="1" applyBorder="1">
      <alignment vertical="center"/>
    </xf>
    <xf numFmtId="0" fontId="0" fillId="6" borderId="50" xfId="0" applyFill="1" applyBorder="1" applyAlignment="1">
      <alignment vertical="center" wrapText="1"/>
    </xf>
    <xf numFmtId="179" fontId="0" fillId="6" borderId="45" xfId="0" applyNumberFormat="1" applyFill="1" applyBorder="1" applyAlignment="1">
      <alignment horizontal="right" vertical="center"/>
    </xf>
    <xf numFmtId="0" fontId="43" fillId="6" borderId="50" xfId="0" applyFont="1" applyFill="1" applyBorder="1" applyAlignment="1">
      <alignment vertical="center" wrapText="1"/>
    </xf>
    <xf numFmtId="1" fontId="0" fillId="6" borderId="45" xfId="0" applyNumberFormat="1" applyFill="1" applyBorder="1" applyAlignment="1">
      <alignment horizontal="right" vertical="center"/>
    </xf>
    <xf numFmtId="0" fontId="0" fillId="0" borderId="45" xfId="0" applyBorder="1" applyAlignment="1">
      <alignment horizontal="right" vertical="center"/>
    </xf>
    <xf numFmtId="0" fontId="0" fillId="6" borderId="76" xfId="0" applyFill="1" applyBorder="1" applyAlignment="1">
      <alignment horizontal="right" vertical="center"/>
    </xf>
    <xf numFmtId="0" fontId="0" fillId="6" borderId="77" xfId="0" applyFill="1" applyBorder="1">
      <alignment vertical="center"/>
    </xf>
    <xf numFmtId="0" fontId="0" fillId="6" borderId="46" xfId="0" applyFill="1" applyBorder="1">
      <alignment vertical="center"/>
    </xf>
    <xf numFmtId="1" fontId="0" fillId="6" borderId="46" xfId="0" applyNumberFormat="1" applyFill="1" applyBorder="1" applyAlignment="1">
      <alignment horizontal="right" vertical="center"/>
    </xf>
    <xf numFmtId="0" fontId="0" fillId="6" borderId="78" xfId="0" applyFill="1" applyBorder="1" applyAlignment="1">
      <alignment vertical="center" wrapText="1"/>
    </xf>
    <xf numFmtId="38" fontId="0" fillId="2" borderId="23" xfId="1" applyFont="1" applyFill="1" applyBorder="1" applyAlignment="1" applyProtection="1">
      <alignment horizontal="right" vertical="center"/>
      <protection locked="0"/>
    </xf>
    <xf numFmtId="38" fontId="0" fillId="2" borderId="38" xfId="1" applyFont="1" applyFill="1" applyBorder="1" applyAlignment="1" applyProtection="1">
      <alignment horizontal="right" vertical="center"/>
      <protection locked="0"/>
    </xf>
    <xf numFmtId="38" fontId="0" fillId="2" borderId="24" xfId="1" applyFont="1" applyFill="1" applyBorder="1" applyAlignment="1" applyProtection="1">
      <alignment horizontal="right" vertical="center"/>
      <protection locked="0"/>
    </xf>
    <xf numFmtId="0" fontId="0" fillId="5" borderId="1" xfId="0" applyFill="1" applyBorder="1">
      <alignment vertical="center"/>
    </xf>
    <xf numFmtId="0" fontId="0" fillId="5" borderId="2" xfId="0" applyFill="1" applyBorder="1">
      <alignment vertical="center"/>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38" xfId="0" applyNumberFormat="1" applyFill="1" applyBorder="1" applyAlignment="1" applyProtection="1">
      <alignment horizontal="left" vertical="center"/>
      <protection locked="0"/>
    </xf>
    <xf numFmtId="177" fontId="0" fillId="2" borderId="24" xfId="0" applyNumberFormat="1" applyFill="1" applyBorder="1" applyAlignment="1" applyProtection="1">
      <alignment horizontal="left" vertical="center"/>
      <protection locked="0"/>
    </xf>
    <xf numFmtId="0" fontId="8" fillId="0" borderId="0" xfId="0" applyFont="1" applyAlignment="1">
      <alignment horizontal="center" vertical="center"/>
    </xf>
    <xf numFmtId="0" fontId="4" fillId="6" borderId="5"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2" borderId="23"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4" fillId="0" borderId="0" xfId="0" applyFont="1" applyAlignment="1">
      <alignment vertical="center" wrapText="1"/>
    </xf>
    <xf numFmtId="0" fontId="0" fillId="4" borderId="14" xfId="0" applyFill="1" applyBorder="1" applyAlignment="1" applyProtection="1">
      <alignment vertical="center" shrinkToFit="1"/>
      <protection locked="0"/>
    </xf>
    <xf numFmtId="0" fontId="0" fillId="4" borderId="42" xfId="0" applyFill="1" applyBorder="1" applyAlignment="1" applyProtection="1">
      <alignment vertical="center" shrinkToFit="1"/>
      <protection locked="0"/>
    </xf>
    <xf numFmtId="0" fontId="11" fillId="7" borderId="2"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0" fillId="0" borderId="43" xfId="0" applyBorder="1" applyAlignment="1" applyProtection="1">
      <alignment vertical="center" shrinkToFit="1"/>
      <protection locked="0"/>
    </xf>
    <xf numFmtId="0" fontId="0" fillId="4" borderId="41" xfId="0" applyFill="1" applyBorder="1" applyAlignment="1" applyProtection="1">
      <alignment vertical="center" shrinkToFit="1"/>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72"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72" xfId="0" applyFill="1" applyBorder="1" applyAlignment="1">
      <alignment horizontal="left" vertical="center" wrapText="1"/>
    </xf>
    <xf numFmtId="177" fontId="0" fillId="2" borderId="23" xfId="0" applyNumberFormat="1" applyFill="1" applyBorder="1" applyAlignment="1" applyProtection="1">
      <alignment horizontal="right" vertical="center"/>
      <protection locked="0"/>
    </xf>
    <xf numFmtId="177" fontId="0" fillId="2" borderId="38" xfId="0" applyNumberFormat="1" applyFill="1" applyBorder="1" applyAlignment="1" applyProtection="1">
      <alignment horizontal="right" vertical="center"/>
      <protection locked="0"/>
    </xf>
    <xf numFmtId="177" fontId="0" fillId="2" borderId="24" xfId="0" applyNumberFormat="1" applyFill="1" applyBorder="1" applyAlignment="1" applyProtection="1">
      <alignment horizontal="right" vertical="center"/>
      <protection locked="0"/>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xf>
    <xf numFmtId="0" fontId="12" fillId="6" borderId="28" xfId="0" applyFont="1" applyFill="1" applyBorder="1" applyAlignment="1">
      <alignment horizontal="left" vertical="center"/>
    </xf>
    <xf numFmtId="0" fontId="12" fillId="6" borderId="8" xfId="0" applyFont="1" applyFill="1" applyBorder="1" applyAlignment="1">
      <alignment horizontal="left" vertical="center"/>
    </xf>
    <xf numFmtId="0" fontId="12" fillId="6" borderId="22" xfId="0" applyFont="1" applyFill="1" applyBorder="1" applyAlignment="1">
      <alignment horizontal="left" vertical="center"/>
    </xf>
    <xf numFmtId="0" fontId="12" fillId="6" borderId="10" xfId="0" applyFont="1" applyFill="1" applyBorder="1" applyAlignment="1">
      <alignment horizontal="left" vertical="center"/>
    </xf>
    <xf numFmtId="0" fontId="12" fillId="6" borderId="26" xfId="0" applyFont="1" applyFill="1" applyBorder="1" applyAlignment="1">
      <alignment horizontal="left" vertic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20" xfId="0" applyFont="1" applyFill="1" applyBorder="1" applyAlignment="1">
      <alignment horizontal="center" vertical="center"/>
    </xf>
    <xf numFmtId="0" fontId="12" fillId="6" borderId="5" xfId="0" applyFont="1" applyFill="1" applyBorder="1" applyAlignment="1">
      <alignment horizontal="left" vertical="center" shrinkToFit="1"/>
    </xf>
    <xf numFmtId="0" fontId="12" fillId="6" borderId="6" xfId="0" applyFont="1" applyFill="1" applyBorder="1" applyAlignment="1">
      <alignment horizontal="left" vertical="center" shrinkToFit="1"/>
    </xf>
    <xf numFmtId="0" fontId="12" fillId="6" borderId="7" xfId="0" applyFont="1" applyFill="1" applyBorder="1" applyAlignment="1">
      <alignment horizontal="left" vertical="center" shrinkToFit="1"/>
    </xf>
    <xf numFmtId="0" fontId="12" fillId="6" borderId="8" xfId="0" applyFont="1" applyFill="1" applyBorder="1" applyAlignment="1">
      <alignment horizontal="left" vertical="center" shrinkToFit="1"/>
    </xf>
    <xf numFmtId="0" fontId="12" fillId="6" borderId="0" xfId="0" applyFont="1" applyFill="1" applyAlignment="1">
      <alignment horizontal="left" vertical="center" shrinkToFit="1"/>
    </xf>
    <xf numFmtId="0" fontId="12" fillId="6" borderId="9" xfId="0" applyFont="1" applyFill="1" applyBorder="1" applyAlignment="1">
      <alignment horizontal="left" vertical="center" shrinkToFit="1"/>
    </xf>
    <xf numFmtId="0" fontId="12" fillId="6" borderId="10" xfId="0" applyFont="1" applyFill="1" applyBorder="1" applyAlignment="1">
      <alignment horizontal="left" vertical="center" shrinkToFit="1"/>
    </xf>
    <xf numFmtId="0" fontId="12" fillId="6" borderId="4" xfId="0" applyFont="1" applyFill="1" applyBorder="1" applyAlignment="1">
      <alignment horizontal="left" vertical="center" shrinkToFit="1"/>
    </xf>
    <xf numFmtId="0" fontId="12" fillId="6" borderId="11" xfId="0" applyFont="1" applyFill="1" applyBorder="1" applyAlignment="1">
      <alignment horizontal="left" vertical="center" shrinkToFit="1"/>
    </xf>
    <xf numFmtId="0" fontId="24" fillId="6" borderId="2" xfId="0" applyFont="1" applyFill="1" applyBorder="1" applyAlignment="1">
      <alignment horizontal="right" vertical="top" wrapText="1"/>
    </xf>
    <xf numFmtId="0" fontId="24" fillId="6" borderId="12" xfId="0" applyFont="1" applyFill="1" applyBorder="1" applyAlignment="1">
      <alignment horizontal="right" vertical="top" wrapText="1"/>
    </xf>
    <xf numFmtId="0" fontId="24" fillId="6" borderId="3" xfId="0" applyFont="1" applyFill="1" applyBorder="1" applyAlignment="1">
      <alignment horizontal="right" vertical="top" wrapText="1"/>
    </xf>
    <xf numFmtId="0" fontId="12" fillId="6" borderId="6" xfId="0" applyFont="1" applyFill="1" applyBorder="1" applyAlignment="1">
      <alignment horizontal="right" vertical="center"/>
    </xf>
    <xf numFmtId="0" fontId="12" fillId="6" borderId="0" xfId="0" applyFont="1" applyFill="1" applyAlignment="1">
      <alignment horizontal="righ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11" xfId="0" applyFont="1" applyBorder="1" applyAlignment="1">
      <alignment horizontal="center" vertical="center"/>
    </xf>
    <xf numFmtId="0" fontId="12" fillId="6" borderId="0" xfId="0" applyFont="1" applyFill="1" applyAlignment="1">
      <alignment horizontal="left"/>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10"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34" fillId="5" borderId="6"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0" xfId="0" applyFont="1" applyFill="1" applyAlignment="1">
      <alignment horizontal="center" vertical="center"/>
    </xf>
    <xf numFmtId="0" fontId="34" fillId="5" borderId="9" xfId="0" applyFont="1" applyFill="1" applyBorder="1" applyAlignment="1">
      <alignment horizontal="center" vertical="center"/>
    </xf>
    <xf numFmtId="0" fontId="34" fillId="5" borderId="4" xfId="0" applyFont="1" applyFill="1" applyBorder="1" applyAlignment="1">
      <alignment horizontal="center" vertical="center"/>
    </xf>
    <xf numFmtId="0" fontId="34" fillId="5" borderId="11" xfId="0" applyFont="1" applyFill="1" applyBorder="1" applyAlignment="1">
      <alignment horizontal="center" vertical="center"/>
    </xf>
    <xf numFmtId="38" fontId="25" fillId="6" borderId="5" xfId="1" applyFont="1" applyFill="1" applyBorder="1" applyAlignment="1" applyProtection="1">
      <alignment horizontal="right" vertical="center"/>
    </xf>
    <xf numFmtId="38" fontId="25" fillId="6" borderId="6" xfId="1" applyFont="1" applyFill="1" applyBorder="1" applyAlignment="1" applyProtection="1">
      <alignment horizontal="right" vertical="center"/>
    </xf>
    <xf numFmtId="38" fontId="25" fillId="6" borderId="8" xfId="1" applyFont="1" applyFill="1" applyBorder="1" applyAlignment="1" applyProtection="1">
      <alignment horizontal="right" vertical="center"/>
    </xf>
    <xf numFmtId="38" fontId="25" fillId="6" borderId="0" xfId="1" applyFont="1" applyFill="1" applyBorder="1" applyAlignment="1" applyProtection="1">
      <alignment horizontal="right" vertical="center"/>
    </xf>
    <xf numFmtId="38" fontId="25" fillId="6" borderId="10" xfId="1" applyFont="1" applyFill="1" applyBorder="1" applyAlignment="1" applyProtection="1">
      <alignment horizontal="right" vertical="center"/>
    </xf>
    <xf numFmtId="38" fontId="25" fillId="6" borderId="4" xfId="1" applyFont="1" applyFill="1" applyBorder="1" applyAlignment="1" applyProtection="1">
      <alignment horizontal="right" vertical="center"/>
    </xf>
    <xf numFmtId="0" fontId="23" fillId="6" borderId="6" xfId="0" applyFont="1" applyFill="1" applyBorder="1" applyAlignment="1">
      <alignment horizontal="center" vertical="center" wrapText="1"/>
    </xf>
    <xf numFmtId="0" fontId="23" fillId="6" borderId="6"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0" xfId="0" applyFont="1" applyFill="1" applyAlignment="1">
      <alignment horizontal="center" vertical="center"/>
    </xf>
    <xf numFmtId="0" fontId="23" fillId="6" borderId="9"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11" xfId="0" applyFont="1" applyFill="1" applyBorder="1" applyAlignment="1">
      <alignment horizontal="center" vertical="center"/>
    </xf>
    <xf numFmtId="0" fontId="24" fillId="6" borderId="2" xfId="0" applyFont="1" applyFill="1" applyBorder="1" applyAlignment="1">
      <alignment horizontal="left" vertical="top" wrapText="1"/>
    </xf>
    <xf numFmtId="0" fontId="24" fillId="6" borderId="12" xfId="0" applyFont="1" applyFill="1" applyBorder="1" applyAlignment="1">
      <alignment horizontal="left" vertical="top" wrapText="1"/>
    </xf>
    <xf numFmtId="0" fontId="24" fillId="6" borderId="3" xfId="0" applyFont="1" applyFill="1" applyBorder="1" applyAlignment="1">
      <alignment horizontal="left" vertical="top" wrapTex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0" xfId="0" applyFont="1" applyFill="1" applyAlignment="1">
      <alignment horizontal="center" vertical="center"/>
    </xf>
    <xf numFmtId="0" fontId="12" fillId="5" borderId="10" xfId="0" applyFont="1" applyFill="1" applyBorder="1" applyAlignment="1">
      <alignment horizontal="center" vertical="center"/>
    </xf>
    <xf numFmtId="0" fontId="12" fillId="5" borderId="4" xfId="0" applyFont="1" applyFill="1" applyBorder="1" applyAlignment="1">
      <alignment horizontal="center" vertical="center"/>
    </xf>
    <xf numFmtId="0" fontId="14" fillId="2" borderId="15" xfId="0" applyFont="1" applyFill="1" applyBorder="1" applyAlignment="1" applyProtection="1">
      <alignment vertical="top" wrapText="1"/>
      <protection locked="0"/>
    </xf>
    <xf numFmtId="0" fontId="14" fillId="2" borderId="16" xfId="0" applyFont="1" applyFill="1" applyBorder="1" applyAlignment="1" applyProtection="1">
      <alignment vertical="top"/>
      <protection locked="0"/>
    </xf>
    <xf numFmtId="0" fontId="14" fillId="2" borderId="17" xfId="0" applyFont="1" applyFill="1" applyBorder="1" applyAlignment="1" applyProtection="1">
      <alignment vertical="top"/>
      <protection locked="0"/>
    </xf>
    <xf numFmtId="0" fontId="14" fillId="2" borderId="21" xfId="0" applyFont="1" applyFill="1" applyBorder="1" applyAlignment="1" applyProtection="1">
      <alignment vertical="top"/>
      <protection locked="0"/>
    </xf>
    <xf numFmtId="0" fontId="14" fillId="2" borderId="0" xfId="0" applyFont="1" applyFill="1" applyAlignment="1" applyProtection="1">
      <alignment vertical="top"/>
      <protection locked="0"/>
    </xf>
    <xf numFmtId="0" fontId="14" fillId="2" borderId="22" xfId="0" applyFont="1" applyFill="1" applyBorder="1" applyAlignment="1" applyProtection="1">
      <alignment vertical="top"/>
      <protection locked="0"/>
    </xf>
    <xf numFmtId="0" fontId="14" fillId="2" borderId="18" xfId="0" applyFont="1" applyFill="1" applyBorder="1" applyAlignment="1" applyProtection="1">
      <alignment vertical="top"/>
      <protection locked="0"/>
    </xf>
    <xf numFmtId="0" fontId="14" fillId="2" borderId="19" xfId="0" applyFont="1" applyFill="1" applyBorder="1" applyAlignment="1" applyProtection="1">
      <alignment vertical="top"/>
      <protection locked="0"/>
    </xf>
    <xf numFmtId="0" fontId="14" fillId="2" borderId="20" xfId="0" applyFont="1" applyFill="1" applyBorder="1" applyAlignment="1" applyProtection="1">
      <alignment vertical="top"/>
      <protection locked="0"/>
    </xf>
    <xf numFmtId="0" fontId="14" fillId="6" borderId="6" xfId="0" applyFont="1" applyFill="1" applyBorder="1" applyAlignment="1">
      <alignment horizontal="left" vertical="center"/>
    </xf>
    <xf numFmtId="0" fontId="14" fillId="6" borderId="0" xfId="0" applyFont="1" applyFill="1" applyAlignment="1">
      <alignment horizontal="left" vertical="center"/>
    </xf>
    <xf numFmtId="0" fontId="24" fillId="6" borderId="12" xfId="0" applyFont="1" applyFill="1" applyBorder="1" applyAlignment="1">
      <alignment horizontal="right" vertical="center" wrapText="1"/>
    </xf>
    <xf numFmtId="0" fontId="24" fillId="6" borderId="3" xfId="0" applyFont="1" applyFill="1" applyBorder="1" applyAlignment="1">
      <alignment horizontal="right" vertical="center" wrapText="1"/>
    </xf>
    <xf numFmtId="0" fontId="12" fillId="5" borderId="5"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4"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9"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14" fillId="6" borderId="0" xfId="0" applyFont="1" applyFill="1" applyAlignment="1">
      <alignment horizontal="left"/>
    </xf>
    <xf numFmtId="0" fontId="23" fillId="5" borderId="5"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7"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36" fillId="6" borderId="5" xfId="0" applyFont="1" applyFill="1" applyBorder="1" applyAlignment="1">
      <alignment horizontal="left" vertical="top" wrapText="1"/>
    </xf>
    <xf numFmtId="0" fontId="36" fillId="6" borderId="6" xfId="0" applyFont="1" applyFill="1" applyBorder="1" applyAlignment="1">
      <alignment horizontal="left" vertical="top" wrapText="1"/>
    </xf>
    <xf numFmtId="0" fontId="36" fillId="6" borderId="7" xfId="0" applyFont="1" applyFill="1" applyBorder="1" applyAlignment="1">
      <alignment horizontal="left" vertical="top" wrapText="1"/>
    </xf>
    <xf numFmtId="0" fontId="36" fillId="6" borderId="8"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9" xfId="0" applyFont="1" applyFill="1" applyBorder="1" applyAlignment="1">
      <alignment horizontal="left" vertical="top" wrapText="1"/>
    </xf>
    <xf numFmtId="0" fontId="36" fillId="6" borderId="10" xfId="0" applyFont="1" applyFill="1" applyBorder="1" applyAlignment="1">
      <alignment horizontal="left" vertical="top" wrapText="1"/>
    </xf>
    <xf numFmtId="0" fontId="36" fillId="6" borderId="4" xfId="0" applyFont="1" applyFill="1" applyBorder="1" applyAlignment="1">
      <alignment horizontal="left" vertical="top" wrapText="1"/>
    </xf>
    <xf numFmtId="0" fontId="36" fillId="6" borderId="11" xfId="0" applyFont="1" applyFill="1" applyBorder="1" applyAlignment="1">
      <alignment horizontal="left" vertical="top" wrapText="1"/>
    </xf>
    <xf numFmtId="0" fontId="12" fillId="2" borderId="0" xfId="0" applyFont="1" applyFill="1" applyAlignment="1">
      <alignment vertical="center" wrapText="1"/>
    </xf>
    <xf numFmtId="0" fontId="12" fillId="2" borderId="64" xfId="0" applyFont="1" applyFill="1" applyBorder="1" applyAlignment="1" applyProtection="1">
      <alignment horizontal="left" vertical="top" wrapText="1"/>
      <protection locked="0"/>
    </xf>
    <xf numFmtId="0" fontId="12" fillId="2" borderId="63" xfId="0" applyFont="1" applyFill="1" applyBorder="1" applyAlignment="1" applyProtection="1">
      <alignment horizontal="left" vertical="top"/>
      <protection locked="0"/>
    </xf>
    <xf numFmtId="0" fontId="12" fillId="2" borderId="62" xfId="0" applyFont="1" applyFill="1" applyBorder="1" applyAlignment="1" applyProtection="1">
      <alignment horizontal="left" vertical="top"/>
      <protection locked="0"/>
    </xf>
    <xf numFmtId="0" fontId="12" fillId="2" borderId="59" xfId="0" applyFont="1" applyFill="1" applyBorder="1" applyAlignment="1" applyProtection="1">
      <alignment horizontal="left" vertical="top"/>
      <protection locked="0"/>
    </xf>
    <xf numFmtId="0" fontId="12" fillId="2" borderId="0" xfId="0" applyFont="1" applyFill="1" applyAlignment="1" applyProtection="1">
      <alignment horizontal="left" vertical="top"/>
      <protection locked="0"/>
    </xf>
    <xf numFmtId="0" fontId="12" fillId="2" borderId="22" xfId="0" applyFont="1" applyFill="1" applyBorder="1" applyAlignment="1" applyProtection="1">
      <alignment horizontal="left" vertical="top"/>
      <protection locked="0"/>
    </xf>
    <xf numFmtId="0" fontId="12" fillId="2" borderId="29" xfId="0" applyFont="1" applyFill="1" applyBorder="1" applyAlignment="1" applyProtection="1">
      <alignment horizontal="left" vertical="top"/>
      <protection locked="0"/>
    </xf>
    <xf numFmtId="0" fontId="12" fillId="2" borderId="19"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top"/>
      <protection locked="0"/>
    </xf>
    <xf numFmtId="0" fontId="12" fillId="0" borderId="4" xfId="0" applyFont="1" applyBorder="1" applyAlignment="1">
      <alignment horizontal="center" vertical="center"/>
    </xf>
    <xf numFmtId="0" fontId="12" fillId="2" borderId="23" xfId="0" applyFont="1" applyFill="1" applyBorder="1" applyAlignment="1" applyProtection="1">
      <alignment horizontal="left" vertical="center"/>
      <protection locked="0"/>
    </xf>
    <xf numFmtId="0" fontId="12" fillId="2" borderId="38" xfId="0" applyFont="1" applyFill="1" applyBorder="1" applyAlignment="1" applyProtection="1">
      <alignment horizontal="left" vertical="center"/>
      <protection locked="0"/>
    </xf>
    <xf numFmtId="0" fontId="12" fillId="2" borderId="24" xfId="0" applyFont="1" applyFill="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2" fillId="5" borderId="7" xfId="0" applyFont="1" applyFill="1" applyBorder="1" applyAlignment="1">
      <alignment horizontal="center" vertical="center"/>
    </xf>
    <xf numFmtId="0" fontId="12" fillId="5" borderId="11" xfId="0" applyFont="1" applyFill="1" applyBorder="1" applyAlignment="1">
      <alignment horizontal="center" vertical="center"/>
    </xf>
    <xf numFmtId="0" fontId="12" fillId="6" borderId="5" xfId="0" applyFont="1" applyFill="1" applyBorder="1" applyAlignment="1">
      <alignment horizontal="left" vertical="center"/>
    </xf>
    <xf numFmtId="0" fontId="12" fillId="6" borderId="7" xfId="0" applyFont="1" applyFill="1" applyBorder="1" applyAlignment="1">
      <alignment horizontal="left" vertical="center"/>
    </xf>
    <xf numFmtId="0" fontId="12" fillId="6" borderId="11" xfId="0" applyFont="1" applyFill="1" applyBorder="1" applyAlignment="1">
      <alignment horizontal="left" vertical="center"/>
    </xf>
    <xf numFmtId="0" fontId="12" fillId="5" borderId="28" xfId="0" applyFont="1" applyFill="1" applyBorder="1" applyAlignment="1">
      <alignment horizontal="center" vertical="center"/>
    </xf>
    <xf numFmtId="0" fontId="12" fillId="5" borderId="22" xfId="0" applyFont="1" applyFill="1" applyBorder="1" applyAlignment="1">
      <alignment horizontal="center" vertical="center"/>
    </xf>
    <xf numFmtId="0" fontId="12" fillId="2" borderId="23" xfId="0" applyFont="1" applyFill="1" applyBorder="1" applyAlignment="1" applyProtection="1">
      <alignment horizontal="left" vertical="top" wrapText="1"/>
      <protection locked="0"/>
    </xf>
    <xf numFmtId="0" fontId="12" fillId="2" borderId="38" xfId="0" applyFont="1" applyFill="1" applyBorder="1" applyAlignment="1" applyProtection="1">
      <alignment horizontal="left" vertical="top"/>
      <protection locked="0"/>
    </xf>
    <xf numFmtId="0" fontId="12" fillId="2" borderId="24" xfId="0" applyFont="1" applyFill="1" applyBorder="1" applyAlignment="1" applyProtection="1">
      <alignment horizontal="left" vertical="top"/>
      <protection locked="0"/>
    </xf>
    <xf numFmtId="0" fontId="12" fillId="2" borderId="23" xfId="0" applyFont="1" applyFill="1" applyBorder="1" applyAlignment="1" applyProtection="1">
      <alignment horizontal="left" vertical="top"/>
      <protection locked="0"/>
    </xf>
    <xf numFmtId="0" fontId="12" fillId="5" borderId="26" xfId="0" applyFont="1" applyFill="1" applyBorder="1" applyAlignment="1">
      <alignment horizontal="center" vertical="center"/>
    </xf>
    <xf numFmtId="0" fontId="12" fillId="5" borderId="28"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67" xfId="0" applyFont="1" applyFill="1" applyBorder="1" applyAlignment="1" applyProtection="1">
      <alignment horizontal="left" vertical="top" wrapText="1"/>
      <protection locked="0"/>
    </xf>
    <xf numFmtId="0" fontId="12" fillId="5" borderId="66" xfId="0" applyFont="1" applyFill="1" applyBorder="1" applyAlignment="1" applyProtection="1">
      <alignment horizontal="left" vertical="top" wrapText="1"/>
      <protection locked="0"/>
    </xf>
    <xf numFmtId="0" fontId="12" fillId="5" borderId="65" xfId="0" applyFont="1" applyFill="1" applyBorder="1" applyAlignment="1" applyProtection="1">
      <alignment horizontal="left" vertical="top" wrapText="1"/>
      <protection locked="0"/>
    </xf>
    <xf numFmtId="0" fontId="12" fillId="2" borderId="61" xfId="0" applyFont="1" applyFill="1" applyBorder="1" applyAlignment="1" applyProtection="1">
      <alignment horizontal="left" vertical="top" wrapText="1"/>
      <protection locked="0"/>
    </xf>
    <xf numFmtId="0" fontId="12" fillId="2" borderId="60" xfId="0" applyFont="1" applyFill="1" applyBorder="1" applyAlignment="1" applyProtection="1">
      <alignment horizontal="left" vertical="top" wrapText="1"/>
      <protection locked="0"/>
    </xf>
    <xf numFmtId="0" fontId="12" fillId="2" borderId="58" xfId="0" applyFont="1" applyFill="1" applyBorder="1" applyAlignment="1" applyProtection="1">
      <alignment horizontal="left" vertical="top" wrapText="1"/>
      <protection locked="0"/>
    </xf>
    <xf numFmtId="0" fontId="12" fillId="2" borderId="57" xfId="0" applyFont="1" applyFill="1" applyBorder="1" applyAlignment="1" applyProtection="1">
      <alignment horizontal="left" vertical="top" wrapText="1"/>
      <protection locked="0"/>
    </xf>
    <xf numFmtId="0" fontId="12" fillId="2" borderId="54" xfId="0" applyFont="1" applyFill="1" applyBorder="1" applyAlignment="1" applyProtection="1">
      <alignment horizontal="center" vertical="top" wrapText="1"/>
      <protection locked="0"/>
    </xf>
    <xf numFmtId="0" fontId="12" fillId="2" borderId="51" xfId="0" applyFont="1" applyFill="1" applyBorder="1" applyAlignment="1" applyProtection="1">
      <alignment horizontal="center" vertical="top" wrapText="1"/>
      <protection locked="0"/>
    </xf>
    <xf numFmtId="0" fontId="12" fillId="2" borderId="51" xfId="0" applyFont="1" applyFill="1" applyBorder="1" applyAlignment="1" applyProtection="1">
      <alignment horizontal="left" vertical="top"/>
      <protection locked="0"/>
    </xf>
    <xf numFmtId="0" fontId="12" fillId="2" borderId="52" xfId="0" applyFont="1" applyFill="1" applyBorder="1" applyAlignment="1" applyProtection="1">
      <alignment horizontal="left" vertical="top"/>
      <protection locked="0"/>
    </xf>
    <xf numFmtId="0" fontId="14" fillId="2" borderId="15" xfId="0" applyFont="1" applyFill="1" applyBorder="1" applyAlignment="1" applyProtection="1">
      <alignment horizontal="left" vertical="center"/>
      <protection locked="0"/>
    </xf>
    <xf numFmtId="0" fontId="14" fillId="2" borderId="16"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2" fillId="6" borderId="39" xfId="0" applyFont="1" applyFill="1" applyBorder="1" applyAlignment="1">
      <alignment horizontal="left" vertical="center"/>
    </xf>
    <xf numFmtId="0" fontId="12" fillId="6" borderId="38" xfId="0" applyFont="1" applyFill="1" applyBorder="1" applyAlignment="1">
      <alignment horizontal="left" vertical="center"/>
    </xf>
    <xf numFmtId="0" fontId="12" fillId="6" borderId="40" xfId="0" applyFont="1" applyFill="1" applyBorder="1" applyAlignment="1">
      <alignment horizontal="left" vertical="center"/>
    </xf>
    <xf numFmtId="49" fontId="14" fillId="2" borderId="15" xfId="0" applyNumberFormat="1" applyFont="1" applyFill="1" applyBorder="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4" fillId="2" borderId="18" xfId="0" applyNumberFormat="1" applyFont="1" applyFill="1" applyBorder="1" applyAlignment="1" applyProtection="1">
      <alignment horizontal="center" vertical="center"/>
      <protection locked="0"/>
    </xf>
    <xf numFmtId="49" fontId="14" fillId="2" borderId="19" xfId="0" applyNumberFormat="1"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19" xfId="0" applyFont="1" applyBorder="1" applyAlignment="1">
      <alignment horizontal="center" vertical="center"/>
    </xf>
    <xf numFmtId="49" fontId="14" fillId="2" borderId="17" xfId="0" applyNumberFormat="1" applyFont="1" applyFill="1" applyBorder="1" applyAlignment="1" applyProtection="1">
      <alignment horizontal="center" vertical="center"/>
      <protection locked="0"/>
    </xf>
    <xf numFmtId="49" fontId="14" fillId="2" borderId="20" xfId="0" applyNumberFormat="1" applyFont="1" applyFill="1" applyBorder="1" applyAlignment="1" applyProtection="1">
      <alignment horizontal="center" vertical="center"/>
      <protection locked="0"/>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4" fillId="2" borderId="21" xfId="0" applyFont="1" applyFill="1" applyBorder="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5" xfId="0" applyFont="1" applyFill="1" applyBorder="1" applyAlignment="1">
      <alignment horizontal="center" vertical="center"/>
    </xf>
    <xf numFmtId="0" fontId="24" fillId="2" borderId="31" xfId="0" applyFont="1" applyFill="1" applyBorder="1" applyAlignment="1" applyProtection="1">
      <alignment horizontal="left" vertical="center"/>
      <protection locked="0"/>
    </xf>
    <xf numFmtId="0" fontId="24" fillId="2" borderId="32" xfId="0" applyFont="1" applyFill="1" applyBorder="1" applyAlignment="1" applyProtection="1">
      <alignment horizontal="left" vertical="center"/>
      <protection locked="0"/>
    </xf>
    <xf numFmtId="0" fontId="24" fillId="2" borderId="33" xfId="0" applyFont="1" applyFill="1" applyBorder="1" applyAlignment="1" applyProtection="1">
      <alignment horizontal="left" vertical="center"/>
      <protection locked="0"/>
    </xf>
    <xf numFmtId="0" fontId="24" fillId="2" borderId="35" xfId="0" applyFont="1" applyFill="1" applyBorder="1" applyAlignment="1" applyProtection="1">
      <alignment horizontal="left" vertical="center"/>
      <protection locked="0"/>
    </xf>
    <xf numFmtId="0" fontId="24" fillId="2" borderId="34" xfId="0" applyFont="1" applyFill="1" applyBorder="1" applyAlignment="1" applyProtection="1">
      <alignment horizontal="left" vertical="center"/>
      <protection locked="0"/>
    </xf>
    <xf numFmtId="0" fontId="14" fillId="2" borderId="27"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4" fillId="2" borderId="36"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0" fontId="14" fillId="2" borderId="37" xfId="0" applyFont="1" applyFill="1" applyBorder="1" applyAlignment="1" applyProtection="1">
      <alignment horizontal="left" vertical="center"/>
      <protection locked="0"/>
    </xf>
    <xf numFmtId="0" fontId="14" fillId="2" borderId="28"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177" fontId="14" fillId="2" borderId="15" xfId="0" applyNumberFormat="1" applyFont="1" applyFill="1" applyBorder="1" applyAlignment="1" applyProtection="1">
      <alignment horizontal="left" vertical="center"/>
      <protection locked="0"/>
    </xf>
    <xf numFmtId="177" fontId="14" fillId="2" borderId="16" xfId="0" applyNumberFormat="1" applyFont="1" applyFill="1" applyBorder="1" applyAlignment="1" applyProtection="1">
      <alignment horizontal="left" vertical="center"/>
      <protection locked="0"/>
    </xf>
    <xf numFmtId="177" fontId="14" fillId="2" borderId="17" xfId="0" applyNumberFormat="1" applyFont="1" applyFill="1" applyBorder="1" applyAlignment="1" applyProtection="1">
      <alignment horizontal="left" vertical="center"/>
      <protection locked="0"/>
    </xf>
    <xf numFmtId="177" fontId="14" fillId="2" borderId="18" xfId="0" applyNumberFormat="1" applyFont="1" applyFill="1" applyBorder="1" applyAlignment="1" applyProtection="1">
      <alignment horizontal="left" vertical="center"/>
      <protection locked="0"/>
    </xf>
    <xf numFmtId="177" fontId="14" fillId="2" borderId="19" xfId="0" applyNumberFormat="1" applyFont="1" applyFill="1" applyBorder="1" applyAlignment="1" applyProtection="1">
      <alignment horizontal="left" vertical="center"/>
      <protection locked="0"/>
    </xf>
    <xf numFmtId="177" fontId="14" fillId="2" borderId="20" xfId="0" applyNumberFormat="1" applyFont="1" applyFill="1" applyBorder="1" applyAlignment="1" applyProtection="1">
      <alignment horizontal="left" vertical="center"/>
      <protection locked="0"/>
    </xf>
    <xf numFmtId="177" fontId="17" fillId="6" borderId="8" xfId="0" applyNumberFormat="1" applyFont="1" applyFill="1" applyBorder="1" applyAlignment="1" applyProtection="1">
      <alignment horizontal="right" vertical="center"/>
      <protection locked="0"/>
    </xf>
    <xf numFmtId="177" fontId="17" fillId="6" borderId="0" xfId="0" applyNumberFormat="1" applyFont="1" applyFill="1" applyAlignment="1" applyProtection="1">
      <alignment horizontal="right" vertical="center"/>
      <protection locked="0"/>
    </xf>
    <xf numFmtId="177" fontId="17" fillId="6" borderId="10" xfId="0" applyNumberFormat="1" applyFont="1" applyFill="1" applyBorder="1" applyAlignment="1" applyProtection="1">
      <alignment horizontal="right" vertical="center"/>
      <protection locked="0"/>
    </xf>
    <xf numFmtId="177" fontId="17" fillId="6" borderId="4" xfId="0" applyNumberFormat="1" applyFont="1" applyFill="1" applyBorder="1" applyAlignment="1" applyProtection="1">
      <alignment horizontal="right" vertical="center"/>
      <protection locked="0"/>
    </xf>
    <xf numFmtId="49" fontId="14" fillId="2" borderId="15" xfId="0" applyNumberFormat="1" applyFont="1" applyFill="1" applyBorder="1" applyAlignment="1" applyProtection="1">
      <alignment horizontal="left" vertical="center"/>
      <protection locked="0"/>
    </xf>
    <xf numFmtId="49" fontId="14" fillId="2" borderId="16" xfId="0" applyNumberFormat="1" applyFont="1" applyFill="1" applyBorder="1" applyAlignment="1" applyProtection="1">
      <alignment horizontal="left" vertical="center"/>
      <protection locked="0"/>
    </xf>
    <xf numFmtId="49" fontId="14" fillId="2" borderId="17" xfId="0" applyNumberFormat="1" applyFont="1" applyFill="1" applyBorder="1" applyAlignment="1" applyProtection="1">
      <alignment horizontal="left" vertical="center"/>
      <protection locked="0"/>
    </xf>
    <xf numFmtId="49" fontId="14" fillId="2" borderId="18" xfId="0" applyNumberFormat="1" applyFont="1" applyFill="1" applyBorder="1" applyAlignment="1" applyProtection="1">
      <alignment horizontal="left" vertical="center"/>
      <protection locked="0"/>
    </xf>
    <xf numFmtId="49" fontId="14" fillId="2" borderId="19" xfId="0" applyNumberFormat="1" applyFont="1" applyFill="1" applyBorder="1" applyAlignment="1" applyProtection="1">
      <alignment horizontal="left" vertical="center"/>
      <protection locked="0"/>
    </xf>
    <xf numFmtId="49" fontId="14" fillId="2" borderId="20" xfId="0" applyNumberFormat="1" applyFont="1" applyFill="1" applyBorder="1" applyAlignment="1" applyProtection="1">
      <alignment horizontal="left" vertical="center"/>
      <protection locked="0"/>
    </xf>
    <xf numFmtId="0" fontId="24" fillId="0" borderId="21" xfId="0" applyFont="1" applyBorder="1" applyAlignment="1">
      <alignment horizontal="left" vertical="center" wrapText="1"/>
    </xf>
    <xf numFmtId="0" fontId="24" fillId="0" borderId="0" xfId="0" applyFont="1" applyAlignment="1">
      <alignment horizontal="left" vertical="center" wrapText="1"/>
    </xf>
    <xf numFmtId="0" fontId="24" fillId="0" borderId="25" xfId="0" applyFont="1" applyBorder="1" applyAlignment="1">
      <alignment horizontal="left" vertical="center" wrapText="1"/>
    </xf>
    <xf numFmtId="0" fontId="24" fillId="0" borderId="4" xfId="0" applyFont="1" applyBorder="1" applyAlignment="1">
      <alignment horizontal="left" vertical="center" wrapText="1"/>
    </xf>
    <xf numFmtId="0" fontId="19" fillId="2" borderId="6" xfId="0" applyFont="1" applyFill="1" applyBorder="1" applyAlignment="1">
      <alignment horizontal="center" vertical="center"/>
    </xf>
    <xf numFmtId="0" fontId="19" fillId="2" borderId="0" xfId="0" applyFont="1" applyFill="1" applyAlignment="1">
      <alignment horizontal="center" vertical="center"/>
    </xf>
    <xf numFmtId="0" fontId="15" fillId="6" borderId="0" xfId="0" applyFont="1" applyFill="1" applyAlignment="1">
      <alignment horizontal="left" vertical="center" shrinkToFit="1"/>
    </xf>
    <xf numFmtId="0" fontId="29" fillId="9"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3" xfId="0" applyFill="1" applyBorder="1">
      <alignment vertical="center"/>
    </xf>
    <xf numFmtId="0" fontId="14" fillId="6" borderId="4" xfId="0" applyFont="1" applyFill="1" applyBorder="1" applyAlignment="1">
      <alignment horizontal="left" vertical="center"/>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xf>
    <xf numFmtId="0" fontId="14" fillId="0" borderId="6" xfId="0" applyFont="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0" fontId="14" fillId="0" borderId="4" xfId="0" applyFont="1" applyBorder="1" applyAlignment="1">
      <alignment horizontal="center"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14" fillId="6" borderId="27" xfId="0" applyFont="1" applyFill="1" applyBorder="1" applyAlignment="1" applyProtection="1">
      <alignment horizontal="left" vertical="center"/>
      <protection locked="0"/>
    </xf>
    <xf numFmtId="0" fontId="14" fillId="6" borderId="6" xfId="0" applyFont="1" applyFill="1" applyBorder="1" applyAlignment="1" applyProtection="1">
      <alignment horizontal="left" vertical="center"/>
      <protection locked="0"/>
    </xf>
    <xf numFmtId="0" fontId="14" fillId="6" borderId="7" xfId="0" applyFont="1" applyFill="1" applyBorder="1" applyAlignment="1" applyProtection="1">
      <alignment horizontal="left" vertical="center"/>
      <protection locked="0"/>
    </xf>
    <xf numFmtId="0" fontId="14" fillId="6" borderId="25" xfId="0"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14" fillId="6" borderId="11" xfId="0" applyFont="1" applyFill="1" applyBorder="1" applyAlignment="1" applyProtection="1">
      <alignment horizontal="left" vertical="center"/>
      <protection locked="0"/>
    </xf>
    <xf numFmtId="0" fontId="14" fillId="2" borderId="15" xfId="0" applyFont="1" applyFill="1" applyBorder="1" applyAlignment="1" applyProtection="1">
      <alignment horizontal="left" vertical="center" wrapText="1"/>
      <protection locked="0"/>
    </xf>
    <xf numFmtId="0" fontId="14" fillId="0" borderId="18"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0" fontId="14" fillId="2" borderId="15" xfId="0" applyFont="1" applyFill="1" applyBorder="1" applyProtection="1">
      <alignment vertical="center"/>
      <protection locked="0"/>
    </xf>
    <xf numFmtId="0" fontId="14" fillId="2" borderId="16" xfId="0" applyFont="1" applyFill="1" applyBorder="1" applyProtection="1">
      <alignment vertical="center"/>
      <protection locked="0"/>
    </xf>
    <xf numFmtId="0" fontId="14" fillId="2" borderId="17" xfId="0" applyFont="1" applyFill="1" applyBorder="1" applyProtection="1">
      <alignment vertical="center"/>
      <protection locked="0"/>
    </xf>
    <xf numFmtId="0" fontId="14" fillId="2" borderId="18" xfId="0" applyFont="1" applyFill="1" applyBorder="1" applyProtection="1">
      <alignment vertical="center"/>
      <protection locked="0"/>
    </xf>
    <xf numFmtId="0" fontId="14" fillId="2" borderId="19" xfId="0" applyFont="1" applyFill="1" applyBorder="1" applyProtection="1">
      <alignment vertical="center"/>
      <protection locked="0"/>
    </xf>
    <xf numFmtId="0" fontId="14" fillId="2" borderId="20" xfId="0" applyFont="1" applyFill="1" applyBorder="1" applyProtection="1">
      <alignment vertical="center"/>
      <protection locked="0"/>
    </xf>
    <xf numFmtId="177" fontId="14" fillId="6" borderId="8" xfId="0" applyNumberFormat="1" applyFont="1" applyFill="1" applyBorder="1" applyAlignment="1" applyProtection="1">
      <alignment horizontal="left" vertical="center"/>
      <protection locked="0"/>
    </xf>
    <xf numFmtId="177" fontId="14" fillId="6" borderId="0" xfId="0" applyNumberFormat="1" applyFont="1" applyFill="1" applyAlignment="1" applyProtection="1">
      <alignment horizontal="left" vertical="center"/>
      <protection locked="0"/>
    </xf>
    <xf numFmtId="177" fontId="14" fillId="6" borderId="9" xfId="0" applyNumberFormat="1" applyFont="1" applyFill="1" applyBorder="1" applyAlignment="1" applyProtection="1">
      <alignment horizontal="left" vertical="center"/>
      <protection locked="0"/>
    </xf>
    <xf numFmtId="177" fontId="14" fillId="6" borderId="10" xfId="0" applyNumberFormat="1" applyFont="1" applyFill="1" applyBorder="1" applyAlignment="1" applyProtection="1">
      <alignment horizontal="left" vertical="center"/>
      <protection locked="0"/>
    </xf>
    <xf numFmtId="177" fontId="14" fillId="6" borderId="4" xfId="0" applyNumberFormat="1" applyFont="1" applyFill="1" applyBorder="1" applyAlignment="1" applyProtection="1">
      <alignment horizontal="left" vertical="center"/>
      <protection locked="0"/>
    </xf>
    <xf numFmtId="177" fontId="14" fillId="6" borderId="11" xfId="0" applyNumberFormat="1" applyFont="1" applyFill="1" applyBorder="1" applyAlignment="1" applyProtection="1">
      <alignment horizontal="left" vertical="center"/>
      <protection locked="0"/>
    </xf>
    <xf numFmtId="0" fontId="12" fillId="6" borderId="6"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5"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8" borderId="5" xfId="0" applyFont="1" applyFill="1" applyBorder="1" applyAlignment="1">
      <alignment horizontal="left" vertical="center"/>
    </xf>
    <xf numFmtId="0" fontId="16" fillId="8" borderId="6" xfId="0" applyFont="1" applyFill="1" applyBorder="1" applyAlignment="1">
      <alignment horizontal="left" vertical="center"/>
    </xf>
    <xf numFmtId="0" fontId="16" fillId="8" borderId="7" xfId="0" applyFont="1" applyFill="1" applyBorder="1" applyAlignment="1">
      <alignment horizontal="left" vertical="center"/>
    </xf>
    <xf numFmtId="0" fontId="16" fillId="8" borderId="10" xfId="0" applyFont="1" applyFill="1" applyBorder="1" applyAlignment="1">
      <alignment horizontal="left" vertical="center"/>
    </xf>
    <xf numFmtId="0" fontId="16" fillId="8" borderId="4" xfId="0" applyFont="1" applyFill="1" applyBorder="1" applyAlignment="1">
      <alignment horizontal="left" vertical="center"/>
    </xf>
    <xf numFmtId="0" fontId="16" fillId="8" borderId="11" xfId="0" applyFont="1" applyFill="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11" xfId="0" applyFont="1" applyFill="1" applyBorder="1" applyAlignment="1">
      <alignment horizontal="center" vertical="center"/>
    </xf>
    <xf numFmtId="0" fontId="12" fillId="5" borderId="1" xfId="0" applyFont="1" applyFill="1" applyBorder="1" applyAlignment="1">
      <alignment horizontal="center" vertical="center"/>
    </xf>
    <xf numFmtId="0" fontId="12"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5" borderId="1" xfId="0" applyFill="1" applyBorder="1" applyProtection="1">
      <alignment vertical="center"/>
      <protection locked="0"/>
    </xf>
    <xf numFmtId="0" fontId="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5" fillId="0" borderId="0" xfId="0" applyFont="1" applyAlignment="1">
      <alignment horizontal="left" vertical="top" wrapText="1"/>
    </xf>
    <xf numFmtId="0" fontId="0" fillId="5" borderId="5" xfId="0" applyFill="1" applyBorder="1" applyAlignment="1">
      <alignment horizontal="center" vertical="center"/>
    </xf>
    <xf numFmtId="0" fontId="0" fillId="5" borderId="7"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4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28575</xdr:rowOff>
        </xdr:from>
        <xdr:to>
          <xdr:col>44</xdr:col>
          <xdr:colOff>76200</xdr:colOff>
          <xdr:row>85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1036320</xdr:colOff>
      <xdr:row>35</xdr:row>
      <xdr:rowOff>0</xdr:rowOff>
    </xdr:from>
    <xdr:to>
      <xdr:col>69</xdr:col>
      <xdr:colOff>339362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9620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1165860</xdr:colOff>
      <xdr:row>89</xdr:row>
      <xdr:rowOff>106680</xdr:rowOff>
    </xdr:from>
    <xdr:to>
      <xdr:col>66</xdr:col>
      <xdr:colOff>152400</xdr:colOff>
      <xdr:row>100</xdr:row>
      <xdr:rowOff>5353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5740" y="1287780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1181100</xdr:colOff>
      <xdr:row>106</xdr:row>
      <xdr:rowOff>0</xdr:rowOff>
    </xdr:from>
    <xdr:to>
      <xdr:col>66</xdr:col>
      <xdr:colOff>144780</xdr:colOff>
      <xdr:row>116</xdr:row>
      <xdr:rowOff>56168</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0980" y="1536192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133350</xdr:rowOff>
        </xdr:from>
        <xdr:to>
          <xdr:col>44</xdr:col>
          <xdr:colOff>85725</xdr:colOff>
          <xdr:row>36</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66675</xdr:rowOff>
        </xdr:from>
        <xdr:to>
          <xdr:col>10</xdr:col>
          <xdr:colOff>85725</xdr:colOff>
          <xdr:row>28</xdr:row>
          <xdr:rowOff>104775</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3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53"/>
  <sheetViews>
    <sheetView showGridLines="0" tabSelected="1" view="pageBreakPreview" zoomScaleNormal="100" zoomScaleSheetLayoutView="100" workbookViewId="0"/>
  </sheetViews>
  <sheetFormatPr defaultRowHeight="13.5" x14ac:dyDescent="0.15"/>
  <cols>
    <col min="1" max="1" width="5.375" customWidth="1"/>
    <col min="2" max="2" width="13.625" customWidth="1"/>
    <col min="3" max="3" width="3.5" customWidth="1"/>
    <col min="4" max="4" width="19" customWidth="1"/>
    <col min="5" max="5" width="3.125" customWidth="1"/>
    <col min="6" max="6" width="18" customWidth="1"/>
    <col min="7" max="7" width="3.125" customWidth="1"/>
    <col min="8" max="8" width="6.875" customWidth="1"/>
    <col min="9" max="9" width="12.625" customWidth="1"/>
    <col min="10" max="10" width="10.5" customWidth="1"/>
    <col min="11" max="11" width="5.375" customWidth="1"/>
    <col min="12" max="12" width="12.625" style="51" hidden="1" customWidth="1"/>
    <col min="13" max="16" width="9" style="51" hidden="1" customWidth="1"/>
  </cols>
  <sheetData>
    <row r="1" spans="1:17" x14ac:dyDescent="0.15">
      <c r="A1" t="str">
        <f>IF(審査結果サマリ!E4&lt;&gt;"","工業会審査管理番号：　" &amp;審査結果サマリ!C2,"")</f>
        <v/>
      </c>
      <c r="J1" s="116" t="s">
        <v>238</v>
      </c>
      <c r="L1"/>
      <c r="M1"/>
      <c r="N1"/>
      <c r="O1"/>
      <c r="P1"/>
    </row>
    <row r="3" spans="1:17" ht="24" x14ac:dyDescent="0.15">
      <c r="A3" s="242" t="s">
        <v>0</v>
      </c>
      <c r="B3" s="242"/>
      <c r="C3" s="242"/>
      <c r="D3" s="242"/>
      <c r="E3" s="242"/>
      <c r="F3" s="242"/>
      <c r="G3" s="242"/>
      <c r="H3" s="242"/>
      <c r="I3" s="242"/>
      <c r="J3" s="242"/>
      <c r="K3" s="242"/>
    </row>
    <row r="4" spans="1:17" ht="14.25" thickBot="1" x14ac:dyDescent="0.2"/>
    <row r="5" spans="1:17" ht="20.25" customHeight="1" thickBot="1" x14ac:dyDescent="0.2">
      <c r="B5" s="4" t="s">
        <v>1</v>
      </c>
      <c r="C5" s="246"/>
      <c r="D5" s="247"/>
      <c r="E5" s="247"/>
      <c r="F5" s="247"/>
      <c r="G5" s="247"/>
      <c r="H5" s="247"/>
      <c r="I5" s="248"/>
    </row>
    <row r="6" spans="1:17" ht="20.25" customHeight="1" thickBot="1" x14ac:dyDescent="0.2">
      <c r="B6" s="4" t="s">
        <v>2</v>
      </c>
      <c r="C6" s="246"/>
      <c r="D6" s="247"/>
      <c r="E6" s="247"/>
      <c r="F6" s="247"/>
      <c r="G6" s="247"/>
      <c r="H6" s="247"/>
      <c r="I6" s="248"/>
    </row>
    <row r="8" spans="1:17" ht="39.75" customHeight="1" x14ac:dyDescent="0.15">
      <c r="B8" s="249" t="s">
        <v>163</v>
      </c>
      <c r="C8" s="249"/>
      <c r="D8" s="249"/>
      <c r="E8" s="249"/>
      <c r="F8" s="249"/>
      <c r="G8" s="249"/>
      <c r="H8" s="249"/>
      <c r="I8" s="249"/>
      <c r="J8" s="249"/>
    </row>
    <row r="10" spans="1:17" ht="17.25" x14ac:dyDescent="0.15">
      <c r="B10" s="9"/>
      <c r="C10" s="17" t="s">
        <v>3</v>
      </c>
      <c r="D10" s="17"/>
      <c r="E10" s="10"/>
      <c r="F10" s="10"/>
      <c r="G10" s="10"/>
      <c r="H10" s="10"/>
      <c r="I10" s="10"/>
      <c r="J10" s="11"/>
    </row>
    <row r="11" spans="1:17" x14ac:dyDescent="0.15">
      <c r="B11" s="12"/>
      <c r="J11" s="13"/>
    </row>
    <row r="12" spans="1:17" x14ac:dyDescent="0.15">
      <c r="B12" s="12"/>
      <c r="C12" s="48" t="s">
        <v>4</v>
      </c>
      <c r="D12" s="49"/>
      <c r="E12" s="243" t="s">
        <v>252</v>
      </c>
      <c r="F12" s="244"/>
      <c r="G12" s="244"/>
      <c r="H12" s="244"/>
      <c r="I12" s="245"/>
      <c r="J12" s="13"/>
    </row>
    <row r="13" spans="1:17" x14ac:dyDescent="0.15">
      <c r="B13" s="12"/>
      <c r="C13" s="10"/>
      <c r="D13" s="10"/>
      <c r="E13" s="47"/>
      <c r="F13" s="47"/>
      <c r="G13" s="47"/>
      <c r="H13" s="47"/>
      <c r="I13" s="47"/>
      <c r="J13" s="13"/>
      <c r="Q13" s="50"/>
    </row>
    <row r="14" spans="1:17" x14ac:dyDescent="0.15">
      <c r="B14" s="14"/>
      <c r="C14" s="1"/>
      <c r="D14" s="1"/>
      <c r="E14" s="1"/>
      <c r="F14" s="1"/>
      <c r="G14" s="1"/>
      <c r="H14" s="3"/>
      <c r="I14" s="3"/>
      <c r="J14" s="15"/>
    </row>
    <row r="15" spans="1:17" hidden="1" x14ac:dyDescent="0.15"/>
    <row r="16" spans="1:17" ht="17.25" hidden="1" x14ac:dyDescent="0.15">
      <c r="B16" s="9"/>
      <c r="C16" s="17" t="s">
        <v>235</v>
      </c>
      <c r="D16" s="17"/>
      <c r="E16" s="10"/>
      <c r="F16" s="10"/>
      <c r="G16" s="10"/>
      <c r="H16" s="10"/>
      <c r="I16" s="10"/>
      <c r="J16" s="11"/>
    </row>
    <row r="17" spans="2:17" ht="14.25" hidden="1" thickBot="1" x14ac:dyDescent="0.2">
      <c r="B17" s="12"/>
      <c r="J17" s="13"/>
      <c r="L17"/>
    </row>
    <row r="18" spans="2:17" ht="14.25" hidden="1" thickBot="1" x14ac:dyDescent="0.2">
      <c r="B18" s="12"/>
      <c r="C18" s="257"/>
      <c r="D18" s="258"/>
      <c r="E18" s="258"/>
      <c r="F18" s="258"/>
      <c r="G18" s="258"/>
      <c r="H18" s="259"/>
      <c r="I18" s="196"/>
      <c r="J18" s="13"/>
      <c r="L18" t="str">
        <f>IF(C18&lt;&gt;"",C18,"")</f>
        <v/>
      </c>
      <c r="M18" s="26" t="str">
        <f>IF(AND(C18&lt;&gt;"",I18&lt;&gt;""),I18,"")</f>
        <v/>
      </c>
      <c r="Q18" s="50" t="str">
        <f>IF(L18&lt;&gt;"",IF(M18&lt;&gt;"","OK","「あり」または「なし」を選択してください"),"")</f>
        <v/>
      </c>
    </row>
    <row r="19" spans="2:17" ht="13.9" hidden="1" customHeight="1" thickBot="1" x14ac:dyDescent="0.2">
      <c r="B19" s="12"/>
      <c r="C19" s="260"/>
      <c r="D19" s="261"/>
      <c r="E19" s="261"/>
      <c r="F19" s="261"/>
      <c r="G19" s="261"/>
      <c r="H19" s="262"/>
      <c r="I19" s="196"/>
      <c r="J19" s="13"/>
      <c r="L19" t="str">
        <f>IF(C19&lt;&gt;"",C19,"")</f>
        <v/>
      </c>
      <c r="M19" s="26" t="str">
        <f>IF(AND(C19&lt;&gt;"",I19&lt;&gt;""),I19,"")</f>
        <v/>
      </c>
      <c r="Q19" s="50" t="str">
        <f>IF(L19&lt;&gt;"",IF(M19&lt;&gt;"","OK","「あり」または「なし」を選択してください"),"")</f>
        <v/>
      </c>
    </row>
    <row r="20" spans="2:17" ht="14.25" hidden="1" thickBot="1" x14ac:dyDescent="0.2">
      <c r="B20" s="12"/>
      <c r="C20" s="257"/>
      <c r="D20" s="258"/>
      <c r="E20" s="258"/>
      <c r="F20" s="258"/>
      <c r="G20" s="258"/>
      <c r="H20" s="259"/>
      <c r="I20" s="196"/>
      <c r="J20" s="13"/>
      <c r="L20" t="str">
        <f>IF(C20&lt;&gt;"",C20,"")</f>
        <v/>
      </c>
      <c r="M20" s="26" t="str">
        <f>IF(AND(C20&lt;&gt;"",I20&lt;&gt;""),I20,"")</f>
        <v/>
      </c>
      <c r="Q20" s="50" t="str">
        <f>IF(L20&lt;&gt;"",IF(M20&lt;&gt;"","OK","「あり」または「なし」を選択してください"),"")</f>
        <v/>
      </c>
    </row>
    <row r="21" spans="2:17" hidden="1" x14ac:dyDescent="0.15">
      <c r="B21" s="12"/>
      <c r="E21" s="45"/>
      <c r="F21" s="45"/>
      <c r="G21" s="45"/>
      <c r="H21" s="45"/>
      <c r="I21" s="8"/>
      <c r="J21" s="13"/>
    </row>
    <row r="22" spans="2:17" hidden="1" x14ac:dyDescent="0.15">
      <c r="B22" s="14"/>
      <c r="C22" s="1"/>
      <c r="D22" s="1"/>
      <c r="E22" s="1"/>
      <c r="F22" s="1"/>
      <c r="G22" s="1"/>
      <c r="H22" s="1"/>
      <c r="I22" s="1"/>
      <c r="J22" s="15"/>
    </row>
    <row r="23" spans="2:17" hidden="1" x14ac:dyDescent="0.15"/>
    <row r="24" spans="2:17" ht="17.25" hidden="1" x14ac:dyDescent="0.15">
      <c r="B24" s="9"/>
      <c r="C24" s="17" t="s">
        <v>223</v>
      </c>
      <c r="D24" s="17"/>
      <c r="E24" s="10"/>
      <c r="F24" s="10"/>
      <c r="G24" s="10"/>
      <c r="H24" s="10"/>
      <c r="I24" s="10"/>
      <c r="J24" s="11"/>
      <c r="M24" s="10" t="s">
        <v>224</v>
      </c>
      <c r="N24" s="10"/>
      <c r="O24" s="10"/>
      <c r="P24" s="11"/>
    </row>
    <row r="25" spans="2:17" ht="14.25" hidden="1" thickBot="1" x14ac:dyDescent="0.2">
      <c r="B25" s="12"/>
      <c r="J25" s="13"/>
      <c r="L25" t="str">
        <f>L26</f>
        <v>省力化パラメータなし</v>
      </c>
      <c r="M25" t="s">
        <v>225</v>
      </c>
      <c r="N25" t="s">
        <v>226</v>
      </c>
      <c r="O25" t="s">
        <v>227</v>
      </c>
      <c r="P25" s="13" t="s">
        <v>228</v>
      </c>
    </row>
    <row r="26" spans="2:17" ht="14.25" hidden="1" thickBot="1" x14ac:dyDescent="0.2">
      <c r="B26" s="12"/>
      <c r="C26" s="235"/>
      <c r="D26" s="236"/>
      <c r="E26" s="263"/>
      <c r="F26" s="264"/>
      <c r="G26" s="264"/>
      <c r="H26" s="265"/>
      <c r="I26" s="22"/>
      <c r="J26" s="13"/>
      <c r="L26" t="str">
        <f>"省力化パラメータなし"</f>
        <v>省力化パラメータなし</v>
      </c>
      <c r="M26"/>
      <c r="N26"/>
      <c r="O26"/>
      <c r="P26" s="13"/>
    </row>
    <row r="27" spans="2:17" hidden="1" x14ac:dyDescent="0.15">
      <c r="B27" s="12"/>
      <c r="E27" s="45"/>
      <c r="F27" s="45"/>
      <c r="G27" s="45"/>
      <c r="H27" s="45"/>
      <c r="I27" s="8"/>
      <c r="J27" s="13"/>
    </row>
    <row r="28" spans="2:17" hidden="1" x14ac:dyDescent="0.15">
      <c r="B28" s="14"/>
      <c r="C28" s="1"/>
      <c r="D28" s="1"/>
      <c r="E28" s="1"/>
      <c r="F28" s="1"/>
      <c r="G28" s="1"/>
      <c r="H28" s="1"/>
      <c r="I28" s="1"/>
      <c r="J28" s="15"/>
    </row>
    <row r="29" spans="2:17" x14ac:dyDescent="0.15">
      <c r="H29" s="2"/>
      <c r="I29" s="2"/>
    </row>
    <row r="30" spans="2:17" ht="17.25" x14ac:dyDescent="0.15">
      <c r="B30" s="9"/>
      <c r="C30" s="17" t="s">
        <v>6</v>
      </c>
      <c r="D30" s="17"/>
      <c r="E30" s="10"/>
      <c r="F30" s="10"/>
      <c r="G30" s="10"/>
      <c r="H30" s="16"/>
      <c r="I30" s="16"/>
      <c r="J30" s="11"/>
    </row>
    <row r="31" spans="2:17" ht="14.25" thickBot="1" x14ac:dyDescent="0.2">
      <c r="B31" s="12"/>
      <c r="H31" s="2"/>
      <c r="I31" s="2"/>
      <c r="J31" s="13"/>
    </row>
    <row r="32" spans="2:17" ht="14.25" thickBot="1" x14ac:dyDescent="0.2">
      <c r="B32" s="12"/>
      <c r="C32" s="235" t="s">
        <v>132</v>
      </c>
      <c r="D32" s="236"/>
      <c r="E32" s="232"/>
      <c r="F32" s="233"/>
      <c r="G32" s="233"/>
      <c r="H32" s="234"/>
      <c r="I32" s="22" t="s">
        <v>7</v>
      </c>
      <c r="J32" s="13"/>
    </row>
    <row r="33" spans="2:11" ht="14.25" thickBot="1" x14ac:dyDescent="0.2">
      <c r="B33" s="12"/>
      <c r="C33" s="235" t="s">
        <v>8</v>
      </c>
      <c r="D33" s="236"/>
      <c r="E33" s="232"/>
      <c r="F33" s="233"/>
      <c r="G33" s="233"/>
      <c r="H33" s="234"/>
      <c r="I33" s="22" t="s">
        <v>7</v>
      </c>
      <c r="J33" s="13"/>
    </row>
    <row r="34" spans="2:11" x14ac:dyDescent="0.15">
      <c r="B34" s="12"/>
      <c r="E34" s="45"/>
      <c r="F34" s="45"/>
      <c r="G34" s="45"/>
      <c r="H34" s="45"/>
      <c r="I34" s="25"/>
      <c r="J34" s="13"/>
    </row>
    <row r="35" spans="2:11" x14ac:dyDescent="0.15">
      <c r="B35" s="14"/>
      <c r="C35" s="1"/>
      <c r="D35" s="1"/>
      <c r="E35" s="1"/>
      <c r="F35" s="1"/>
      <c r="G35" s="1"/>
      <c r="H35" s="23"/>
      <c r="I35" s="3"/>
      <c r="J35" s="15"/>
    </row>
    <row r="36" spans="2:11" x14ac:dyDescent="0.15">
      <c r="K36" s="19" t="s">
        <v>9</v>
      </c>
    </row>
    <row r="37" spans="2:11" s="51" customFormat="1" ht="17.25" x14ac:dyDescent="0.15">
      <c r="B37" s="52"/>
      <c r="C37" s="53" t="s">
        <v>10</v>
      </c>
      <c r="D37" s="53"/>
      <c r="E37" s="54"/>
      <c r="F37" s="54"/>
      <c r="G37" s="54"/>
      <c r="H37" s="55"/>
      <c r="I37" s="55"/>
      <c r="J37" s="56"/>
    </row>
    <row r="38" spans="2:11" s="51" customFormat="1" ht="14.25" thickBot="1" x14ac:dyDescent="0.2">
      <c r="B38" s="57"/>
      <c r="H38" s="58"/>
      <c r="I38" s="58"/>
      <c r="J38" s="59"/>
    </row>
    <row r="39" spans="2:11" s="51" customFormat="1" ht="14.25" thickBot="1" x14ac:dyDescent="0.2">
      <c r="B39" s="57"/>
      <c r="C39" s="237" t="s">
        <v>11</v>
      </c>
      <c r="D39" s="238"/>
      <c r="E39" s="239" t="s">
        <v>12</v>
      </c>
      <c r="F39" s="240"/>
      <c r="G39" s="240"/>
      <c r="H39" s="240"/>
      <c r="I39" s="241"/>
      <c r="J39" s="59"/>
    </row>
    <row r="40" spans="2:11" s="51" customFormat="1" ht="14.25" thickBot="1" x14ac:dyDescent="0.2">
      <c r="B40" s="57"/>
      <c r="C40" s="237" t="s">
        <v>13</v>
      </c>
      <c r="D40" s="238"/>
      <c r="E40" s="239" t="s">
        <v>12</v>
      </c>
      <c r="F40" s="240"/>
      <c r="G40" s="240"/>
      <c r="H40" s="240"/>
      <c r="I40" s="241"/>
      <c r="J40" s="59"/>
    </row>
    <row r="41" spans="2:11" s="51" customFormat="1" ht="14.25" thickBot="1" x14ac:dyDescent="0.2">
      <c r="B41" s="57"/>
      <c r="C41" s="237" t="s">
        <v>14</v>
      </c>
      <c r="D41" s="238"/>
      <c r="E41" s="239" t="s">
        <v>12</v>
      </c>
      <c r="F41" s="240"/>
      <c r="G41" s="240"/>
      <c r="H41" s="240"/>
      <c r="I41" s="241"/>
      <c r="J41" s="59"/>
    </row>
    <row r="42" spans="2:11" s="51" customFormat="1" ht="14.25" thickBot="1" x14ac:dyDescent="0.2">
      <c r="B42" s="57"/>
      <c r="C42" s="237" t="s">
        <v>15</v>
      </c>
      <c r="D42" s="238"/>
      <c r="E42" s="239" t="s">
        <v>12</v>
      </c>
      <c r="F42" s="240"/>
      <c r="G42" s="240"/>
      <c r="H42" s="240"/>
      <c r="I42" s="241"/>
      <c r="J42" s="59"/>
    </row>
    <row r="43" spans="2:11" s="51" customFormat="1" ht="14.25" thickBot="1" x14ac:dyDescent="0.2">
      <c r="B43" s="57"/>
      <c r="C43" s="237" t="s">
        <v>16</v>
      </c>
      <c r="D43" s="238"/>
      <c r="E43" s="239" t="s">
        <v>12</v>
      </c>
      <c r="F43" s="240"/>
      <c r="G43" s="240"/>
      <c r="H43" s="240"/>
      <c r="I43" s="241"/>
      <c r="J43" s="59"/>
    </row>
    <row r="44" spans="2:11" s="51" customFormat="1" x14ac:dyDescent="0.15">
      <c r="B44" s="57"/>
      <c r="C44" s="51" t="s">
        <v>17</v>
      </c>
      <c r="H44" s="60"/>
      <c r="I44" s="58"/>
      <c r="J44" s="59"/>
    </row>
    <row r="45" spans="2:11" s="51" customFormat="1" x14ac:dyDescent="0.15">
      <c r="B45" s="61"/>
      <c r="C45" s="62"/>
      <c r="D45" s="62"/>
      <c r="E45" s="62"/>
      <c r="F45" s="62"/>
      <c r="G45" s="62"/>
      <c r="H45" s="63"/>
      <c r="I45" s="64"/>
      <c r="J45" s="65"/>
    </row>
    <row r="46" spans="2:11" s="51" customFormat="1" x14ac:dyDescent="0.15"/>
    <row r="47" spans="2:11" s="51" customFormat="1" x14ac:dyDescent="0.15">
      <c r="C47" s="252" t="s">
        <v>18</v>
      </c>
      <c r="D47" s="254"/>
      <c r="E47" s="252"/>
      <c r="F47" s="253"/>
      <c r="G47" s="253"/>
      <c r="H47" s="253"/>
      <c r="I47" s="254"/>
    </row>
    <row r="48" spans="2:11" s="51" customFormat="1" x14ac:dyDescent="0.15">
      <c r="C48" s="255"/>
      <c r="D48" s="255"/>
      <c r="E48" s="255"/>
      <c r="F48" s="255"/>
      <c r="G48" s="255"/>
      <c r="H48" s="255"/>
      <c r="I48" s="255"/>
    </row>
    <row r="49" spans="3:9" s="51" customFormat="1" x14ac:dyDescent="0.15">
      <c r="C49" s="250" t="s">
        <v>19</v>
      </c>
      <c r="D49" s="251"/>
      <c r="E49" s="250"/>
      <c r="F49" s="256"/>
      <c r="G49" s="256"/>
      <c r="H49" s="256"/>
      <c r="I49" s="251"/>
    </row>
    <row r="50" spans="3:9" s="51" customFormat="1" x14ac:dyDescent="0.15">
      <c r="C50" s="250" t="s">
        <v>20</v>
      </c>
      <c r="D50" s="251"/>
      <c r="E50" s="250"/>
      <c r="F50" s="256"/>
      <c r="G50" s="256"/>
      <c r="H50" s="256"/>
      <c r="I50" s="251"/>
    </row>
    <row r="51" spans="3:9" s="51" customFormat="1" x14ac:dyDescent="0.15">
      <c r="C51" s="250" t="s">
        <v>21</v>
      </c>
      <c r="D51" s="251"/>
      <c r="E51" s="250"/>
      <c r="F51" s="256"/>
      <c r="G51" s="256"/>
      <c r="H51" s="256"/>
      <c r="I51" s="251"/>
    </row>
    <row r="52" spans="3:9" s="51" customFormat="1" x14ac:dyDescent="0.15">
      <c r="C52" s="250" t="s">
        <v>22</v>
      </c>
      <c r="D52" s="251"/>
      <c r="E52" s="250"/>
      <c r="F52" s="256"/>
      <c r="G52" s="256"/>
      <c r="H52" s="256"/>
      <c r="I52" s="251"/>
    </row>
    <row r="53" spans="3:9" s="51" customFormat="1" x14ac:dyDescent="0.15">
      <c r="C53" s="250" t="s">
        <v>23</v>
      </c>
      <c r="D53" s="251"/>
      <c r="E53" s="250"/>
      <c r="F53" s="256"/>
      <c r="G53" s="256"/>
      <c r="H53" s="256"/>
      <c r="I53" s="251"/>
    </row>
  </sheetData>
  <sheetProtection algorithmName="SHA-512" hashValue="+bnxP1N/xDOfihzvf9+uEJ1FUPeIp/jvM6dZ9/VDk5GyWRRKp8BJVIhFARAuB3Qhysc6JuVoib5Kae04skbLOg==" saltValue="C4QxUpavqHYbMEhPWkGUzA==" spinCount="100000" sheet="1" objects="1" scenarios="1" formatCells="0" formatRows="0" insertRows="0" deleteRows="0"/>
  <mergeCells count="38">
    <mergeCell ref="C18:H18"/>
    <mergeCell ref="C19:H19"/>
    <mergeCell ref="C20:H20"/>
    <mergeCell ref="C26:D26"/>
    <mergeCell ref="E26:H26"/>
    <mergeCell ref="C52:D52"/>
    <mergeCell ref="C53:D53"/>
    <mergeCell ref="E47:I47"/>
    <mergeCell ref="E48:I48"/>
    <mergeCell ref="E49:I49"/>
    <mergeCell ref="E50:I50"/>
    <mergeCell ref="E51:I51"/>
    <mergeCell ref="E52:I52"/>
    <mergeCell ref="E53:I53"/>
    <mergeCell ref="C47:D47"/>
    <mergeCell ref="C48:D48"/>
    <mergeCell ref="C49:D49"/>
    <mergeCell ref="C50:D50"/>
    <mergeCell ref="C51:D51"/>
    <mergeCell ref="A3:K3"/>
    <mergeCell ref="E12:I12"/>
    <mergeCell ref="C5:I5"/>
    <mergeCell ref="C6:I6"/>
    <mergeCell ref="B8:J8"/>
    <mergeCell ref="C43:D43"/>
    <mergeCell ref="E39:I39"/>
    <mergeCell ref="E43:I43"/>
    <mergeCell ref="E40:I40"/>
    <mergeCell ref="E41:I41"/>
    <mergeCell ref="E42:I42"/>
    <mergeCell ref="C39:D39"/>
    <mergeCell ref="C40:D40"/>
    <mergeCell ref="C41:D41"/>
    <mergeCell ref="E33:H33"/>
    <mergeCell ref="C32:D32"/>
    <mergeCell ref="C33:D33"/>
    <mergeCell ref="E32:H32"/>
    <mergeCell ref="C42:D42"/>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78091-40C0-4CDC-850B-BB3FE155AEA1}">
  <sheetPr>
    <pageSetUpPr fitToPage="1"/>
  </sheetPr>
  <dimension ref="A1:E8"/>
  <sheetViews>
    <sheetView view="pageBreakPreview" zoomScaleNormal="100" zoomScaleSheetLayoutView="100" workbookViewId="0">
      <selection sqref="A1:B1"/>
    </sheetView>
  </sheetViews>
  <sheetFormatPr defaultRowHeight="13.5" x14ac:dyDescent="0.15"/>
  <cols>
    <col min="1" max="1" width="4.75" bestFit="1" customWidth="1"/>
    <col min="2" max="2" width="22.5" customWidth="1"/>
    <col min="3" max="3" width="10.625" bestFit="1" customWidth="1"/>
    <col min="4" max="4" width="8.625" customWidth="1"/>
    <col min="5" max="5" width="64.625" customWidth="1"/>
  </cols>
  <sheetData>
    <row r="1" spans="1:5" s="2" customFormat="1" ht="28.9" customHeight="1" x14ac:dyDescent="0.15">
      <c r="A1" s="575" t="s">
        <v>154</v>
      </c>
      <c r="B1" s="576"/>
      <c r="C1" s="216" t="s">
        <v>155</v>
      </c>
      <c r="D1" s="215" t="s">
        <v>247</v>
      </c>
      <c r="E1" s="217" t="s">
        <v>156</v>
      </c>
    </row>
    <row r="2" spans="1:5" ht="37.5" customHeight="1" x14ac:dyDescent="0.15">
      <c r="A2" s="218" t="str">
        <f>"("&amp;ROW()-1&amp;")"</f>
        <v>(1)</v>
      </c>
      <c r="B2" s="94" t="s">
        <v>269</v>
      </c>
      <c r="C2" s="95" t="s">
        <v>248</v>
      </c>
      <c r="D2" s="219">
        <v>250</v>
      </c>
      <c r="E2" s="95" t="s">
        <v>270</v>
      </c>
    </row>
    <row r="3" spans="1:5" ht="37.5" customHeight="1" x14ac:dyDescent="0.15">
      <c r="A3" s="218" t="str">
        <f t="shared" ref="A3:A8" si="0">"("&amp;ROW()-1&amp;")"</f>
        <v>(2)</v>
      </c>
      <c r="B3" s="220" t="s">
        <v>249</v>
      </c>
      <c r="C3" s="221" t="s">
        <v>250</v>
      </c>
      <c r="D3" s="223">
        <v>12.333799737647574</v>
      </c>
      <c r="E3" s="96" t="s">
        <v>271</v>
      </c>
    </row>
    <row r="4" spans="1:5" ht="37.5" customHeight="1" x14ac:dyDescent="0.15">
      <c r="A4" s="218" t="str">
        <f t="shared" si="0"/>
        <v>(3)</v>
      </c>
      <c r="B4" s="224" t="s">
        <v>272</v>
      </c>
      <c r="C4" s="221" t="s">
        <v>273</v>
      </c>
      <c r="D4" s="225">
        <f>ROUNDUP(D3*0.3,1)</f>
        <v>3.8000000000000003</v>
      </c>
      <c r="E4" s="96" t="s">
        <v>274</v>
      </c>
    </row>
    <row r="5" spans="1:5" ht="37.5" customHeight="1" x14ac:dyDescent="0.15">
      <c r="A5" s="218" t="str">
        <f t="shared" si="0"/>
        <v>(4)</v>
      </c>
      <c r="B5" s="220" t="s">
        <v>275</v>
      </c>
      <c r="C5" s="221" t="s">
        <v>276</v>
      </c>
      <c r="D5" s="226">
        <v>8</v>
      </c>
      <c r="E5" s="96" t="s">
        <v>277</v>
      </c>
    </row>
    <row r="6" spans="1:5" ht="37.5" customHeight="1" x14ac:dyDescent="0.15">
      <c r="A6" s="218" t="str">
        <f t="shared" si="0"/>
        <v>(5)</v>
      </c>
      <c r="B6" s="224" t="s">
        <v>278</v>
      </c>
      <c r="C6" s="221" t="s">
        <v>279</v>
      </c>
      <c r="D6" s="219">
        <f>ROUNDDOWN((加工業務時間*60-(10*4/60)*60-(10*4*2/60)*60)/47,0)</f>
        <v>7</v>
      </c>
      <c r="E6" s="96" t="s">
        <v>280</v>
      </c>
    </row>
    <row r="7" spans="1:5" ht="37.5" customHeight="1" x14ac:dyDescent="0.15">
      <c r="A7" s="218" t="str">
        <f t="shared" si="0"/>
        <v>(6)</v>
      </c>
      <c r="B7" s="97" t="s">
        <v>251</v>
      </c>
      <c r="C7" s="95" t="s">
        <v>220</v>
      </c>
      <c r="D7" s="219">
        <v>1</v>
      </c>
      <c r="E7" s="222" t="s">
        <v>281</v>
      </c>
    </row>
    <row r="8" spans="1:5" ht="37.5" customHeight="1" x14ac:dyDescent="0.15">
      <c r="A8" s="227" t="str">
        <f t="shared" si="0"/>
        <v>(7)</v>
      </c>
      <c r="B8" s="228" t="s">
        <v>282</v>
      </c>
      <c r="C8" s="229" t="s">
        <v>220</v>
      </c>
      <c r="D8" s="230">
        <f>D4</f>
        <v>3.8000000000000003</v>
      </c>
      <c r="E8" s="231" t="s">
        <v>283</v>
      </c>
    </row>
  </sheetData>
  <sheetProtection algorithmName="SHA-512" hashValue="haGteYRdk4kIPw1x9JNavIbUdq5rS8OQf4ROOu3pSkxXPRDIA9JoOcxjjE835VcOaIAQrYHrz79Ko0xU5FnD3g==" saltValue="cvtz0H/0moJkW82Pz7yfog==" spinCount="100000" sheet="1" objects="1" scenarios="1"/>
  <mergeCells count="1">
    <mergeCell ref="A1:B1"/>
  </mergeCells>
  <phoneticPr fontId="1"/>
  <pageMargins left="0.7" right="0.7" top="0.75" bottom="0.75" header="0.3" footer="0.3"/>
  <pageSetup paperSize="9" scale="8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52"/>
  <sheetViews>
    <sheetView view="pageBreakPreview" zoomScaleNormal="115" zoomScaleSheetLayoutView="100" workbookViewId="0">
      <selection sqref="A1:AT2"/>
    </sheetView>
  </sheetViews>
  <sheetFormatPr defaultColWidth="8.875" defaultRowHeight="12" x14ac:dyDescent="0.15"/>
  <cols>
    <col min="1" max="46" width="2.125" style="29" customWidth="1"/>
    <col min="47" max="47" width="8.125" style="29" hidden="1" customWidth="1"/>
    <col min="48" max="48" width="28" style="29" customWidth="1"/>
    <col min="49" max="57" width="2.125" style="29" customWidth="1"/>
    <col min="58" max="61" width="3.5" style="29" customWidth="1"/>
    <col min="62" max="16384" width="8.875" style="29"/>
  </cols>
  <sheetData>
    <row r="1" spans="1:48" x14ac:dyDescent="0.15">
      <c r="A1" s="295" t="s">
        <v>24</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7"/>
    </row>
    <row r="2" spans="1:48" x14ac:dyDescent="0.15">
      <c r="A2" s="298"/>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300"/>
    </row>
    <row r="3" spans="1:48" x14ac:dyDescent="0.15">
      <c r="A3" s="282" t="str">
        <f>"【"&amp;製品カテゴリ&amp;"】"</f>
        <v>【複合加工機】</v>
      </c>
      <c r="B3" s="282"/>
      <c r="C3" s="282"/>
      <c r="D3" s="282"/>
      <c r="E3" s="282"/>
      <c r="F3" s="282"/>
      <c r="G3" s="282"/>
      <c r="H3" s="282"/>
      <c r="I3" s="282"/>
      <c r="J3" s="282"/>
      <c r="K3" s="282"/>
      <c r="L3" s="282"/>
      <c r="M3" s="282"/>
      <c r="N3" s="282"/>
      <c r="O3" s="282"/>
      <c r="P3" s="282"/>
      <c r="Q3" s="282"/>
      <c r="R3" s="282"/>
      <c r="S3" s="282"/>
      <c r="T3" s="282"/>
      <c r="U3" s="282"/>
      <c r="V3" s="282"/>
      <c r="W3" s="282"/>
      <c r="X3" s="484" t="str">
        <f>IF(AV3=AU3,"","未入力または適切ではない項目があります")</f>
        <v>未入力または適切ではない項目があります</v>
      </c>
      <c r="Y3" s="484"/>
      <c r="Z3" s="484"/>
      <c r="AA3" s="484"/>
      <c r="AB3" s="484"/>
      <c r="AC3" s="484"/>
      <c r="AD3" s="484"/>
      <c r="AE3" s="484"/>
      <c r="AF3" s="484"/>
      <c r="AG3" s="484"/>
      <c r="AH3" s="484"/>
      <c r="AI3" s="484"/>
      <c r="AJ3" s="484"/>
      <c r="AK3" s="484"/>
      <c r="AL3" s="484"/>
      <c r="AM3" s="484"/>
      <c r="AN3" s="484"/>
      <c r="AO3" s="484"/>
      <c r="AP3" s="293" t="s">
        <v>25</v>
      </c>
      <c r="AQ3" s="293"/>
      <c r="AR3" s="293"/>
      <c r="AS3" s="293"/>
      <c r="AT3" s="293"/>
      <c r="AU3" s="29">
        <f>IF(製造事業者番号&lt;&gt;"",15,14)</f>
        <v>14</v>
      </c>
      <c r="AV3" s="44">
        <f>COUNTIF(AV8:AV10,"OK")+COUNTIF(AV14:AV88,"OK")</f>
        <v>0</v>
      </c>
    </row>
    <row r="4" spans="1:48" x14ac:dyDescent="0.15">
      <c r="A4" s="285"/>
      <c r="B4" s="285"/>
      <c r="C4" s="285"/>
      <c r="D4" s="285"/>
      <c r="E4" s="285"/>
      <c r="F4" s="285"/>
      <c r="G4" s="285"/>
      <c r="H4" s="285"/>
      <c r="I4" s="285"/>
      <c r="J4" s="285"/>
      <c r="K4" s="285"/>
      <c r="L4" s="285"/>
      <c r="M4" s="285"/>
      <c r="N4" s="285"/>
      <c r="O4" s="285"/>
      <c r="P4" s="285"/>
      <c r="Q4" s="285"/>
      <c r="R4" s="285"/>
      <c r="S4" s="285"/>
      <c r="T4" s="285"/>
      <c r="U4" s="285"/>
      <c r="V4" s="285"/>
      <c r="W4" s="285"/>
      <c r="X4" s="485"/>
      <c r="Y4" s="485"/>
      <c r="Z4" s="485"/>
      <c r="AA4" s="485"/>
      <c r="AB4" s="485"/>
      <c r="AC4" s="485"/>
      <c r="AD4" s="485"/>
      <c r="AE4" s="485"/>
      <c r="AF4" s="485"/>
      <c r="AG4" s="485"/>
      <c r="AH4" s="485"/>
      <c r="AI4" s="485"/>
      <c r="AJ4" s="485"/>
      <c r="AK4" s="485"/>
      <c r="AL4" s="485"/>
      <c r="AM4" s="485"/>
      <c r="AN4" s="485"/>
      <c r="AO4" s="485"/>
      <c r="AP4" s="294"/>
      <c r="AQ4" s="294"/>
      <c r="AR4" s="294"/>
      <c r="AS4" s="294"/>
      <c r="AT4" s="294"/>
    </row>
    <row r="5" spans="1:48" x14ac:dyDescent="0.15">
      <c r="A5" s="66"/>
      <c r="B5" s="486" t="s">
        <v>26</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6"/>
      <c r="AR5" s="486"/>
      <c r="AS5" s="486"/>
      <c r="AT5" s="67"/>
    </row>
    <row r="6" spans="1:48" x14ac:dyDescent="0.15">
      <c r="A6" s="33"/>
      <c r="B6" s="266" t="s">
        <v>27</v>
      </c>
      <c r="C6" s="266"/>
      <c r="D6" s="266"/>
      <c r="E6" s="266"/>
      <c r="F6" s="266"/>
      <c r="G6" s="266"/>
      <c r="H6" s="266"/>
      <c r="I6" s="266"/>
      <c r="J6" s="266"/>
      <c r="K6" s="89" t="s">
        <v>28</v>
      </c>
      <c r="L6" s="87"/>
      <c r="M6" s="87"/>
      <c r="N6" s="87"/>
      <c r="O6" s="87"/>
      <c r="P6" s="87"/>
      <c r="Q6" s="87"/>
      <c r="R6" s="87"/>
      <c r="S6" s="87"/>
      <c r="T6" s="87"/>
      <c r="U6" s="87"/>
      <c r="V6" s="87"/>
      <c r="W6" s="87"/>
      <c r="X6" s="87"/>
      <c r="Y6" s="87"/>
      <c r="Z6" s="33"/>
      <c r="AA6" s="33"/>
      <c r="AB6" s="33"/>
      <c r="AC6" s="33"/>
      <c r="AD6" s="33"/>
      <c r="AE6" s="33"/>
      <c r="AF6" s="33"/>
      <c r="AG6" s="33"/>
      <c r="AH6" s="33"/>
      <c r="AI6" s="33"/>
      <c r="AJ6" s="33"/>
      <c r="AK6" s="33"/>
      <c r="AL6" s="87"/>
      <c r="AM6" s="33"/>
      <c r="AN6" s="33"/>
      <c r="AO6" s="33"/>
      <c r="AP6" s="33"/>
      <c r="AQ6" s="33"/>
      <c r="AR6" s="33"/>
      <c r="AS6" s="33"/>
      <c r="AT6" s="33"/>
    </row>
    <row r="7" spans="1:48" ht="15" customHeight="1" thickBot="1" x14ac:dyDescent="0.2">
      <c r="A7" s="33"/>
      <c r="B7" s="267"/>
      <c r="C7" s="267"/>
      <c r="D7" s="267"/>
      <c r="E7" s="267"/>
      <c r="F7" s="267"/>
      <c r="G7" s="267"/>
      <c r="H7" s="267"/>
      <c r="I7" s="267"/>
      <c r="J7" s="266"/>
      <c r="K7" s="88" t="s">
        <v>29</v>
      </c>
      <c r="L7" s="87"/>
      <c r="M7" s="87"/>
      <c r="N7" s="87"/>
      <c r="O7" s="87"/>
      <c r="P7" s="87"/>
      <c r="Q7" s="87"/>
      <c r="R7" s="87"/>
      <c r="S7" s="87"/>
      <c r="T7" s="87"/>
      <c r="U7" s="87"/>
      <c r="V7" s="87"/>
      <c r="W7" s="87"/>
      <c r="X7" s="87"/>
      <c r="Y7" s="87"/>
      <c r="Z7" s="33"/>
      <c r="AA7" s="33"/>
      <c r="AB7" s="33"/>
      <c r="AC7" s="33"/>
      <c r="AD7" s="33"/>
      <c r="AE7" s="33"/>
      <c r="AF7" s="33"/>
      <c r="AG7" s="33"/>
      <c r="AH7" s="33"/>
      <c r="AI7" s="33"/>
      <c r="AJ7" s="33"/>
      <c r="AK7" s="33"/>
      <c r="AL7" s="87"/>
      <c r="AM7" s="33"/>
      <c r="AN7" s="33"/>
      <c r="AO7" s="33"/>
      <c r="AP7" s="33"/>
      <c r="AQ7" s="33"/>
      <c r="AR7" s="33"/>
      <c r="AS7" s="33"/>
      <c r="AT7" s="33"/>
    </row>
    <row r="8" spans="1:48" x14ac:dyDescent="0.15">
      <c r="A8" s="33"/>
      <c r="B8" s="330" t="s">
        <v>30</v>
      </c>
      <c r="C8" s="331"/>
      <c r="D8" s="331"/>
      <c r="E8" s="331"/>
      <c r="F8" s="331"/>
      <c r="G8" s="331"/>
      <c r="H8" s="331"/>
      <c r="I8" s="331"/>
      <c r="J8" s="464"/>
      <c r="K8" s="465"/>
      <c r="L8" s="465"/>
      <c r="M8" s="465"/>
      <c r="N8" s="465"/>
      <c r="O8" s="465"/>
      <c r="P8" s="465"/>
      <c r="Q8" s="465"/>
      <c r="R8" s="465"/>
      <c r="S8" s="465"/>
      <c r="T8" s="465"/>
      <c r="U8" s="466"/>
      <c r="V8" s="330" t="s">
        <v>31</v>
      </c>
      <c r="W8" s="331"/>
      <c r="X8" s="331"/>
      <c r="Y8" s="331"/>
      <c r="Z8" s="331"/>
      <c r="AA8" s="331"/>
      <c r="AB8" s="331"/>
      <c r="AC8" s="331"/>
      <c r="AD8" s="464"/>
      <c r="AE8" s="465"/>
      <c r="AF8" s="465"/>
      <c r="AG8" s="465"/>
      <c r="AH8" s="465"/>
      <c r="AI8" s="465"/>
      <c r="AJ8" s="465"/>
      <c r="AK8" s="465"/>
      <c r="AL8" s="465"/>
      <c r="AM8" s="465"/>
      <c r="AN8" s="465"/>
      <c r="AO8" s="466"/>
      <c r="AP8" s="87"/>
      <c r="AQ8" s="87"/>
      <c r="AR8" s="87"/>
      <c r="AS8" s="87"/>
      <c r="AT8" s="33"/>
      <c r="AU8" s="42"/>
      <c r="AV8" s="39" t="str">
        <f>IF(J8&lt;&gt;"",IF(LEN(ASC(J8))=13,IF(ISNUMBER(J8),"OK","半角数字で入力してください"),"半角数字13桁で入力してください"),"必須：法人番号")</f>
        <v>必須：法人番号</v>
      </c>
    </row>
    <row r="9" spans="1:48" ht="12.75" thickBot="1" x14ac:dyDescent="0.2">
      <c r="A9" s="33"/>
      <c r="B9" s="334"/>
      <c r="C9" s="335"/>
      <c r="D9" s="335"/>
      <c r="E9" s="335"/>
      <c r="F9" s="335"/>
      <c r="G9" s="335"/>
      <c r="H9" s="335"/>
      <c r="I9" s="335"/>
      <c r="J9" s="467"/>
      <c r="K9" s="468"/>
      <c r="L9" s="468"/>
      <c r="M9" s="468"/>
      <c r="N9" s="468"/>
      <c r="O9" s="468"/>
      <c r="P9" s="468"/>
      <c r="Q9" s="468"/>
      <c r="R9" s="468"/>
      <c r="S9" s="468"/>
      <c r="T9" s="468"/>
      <c r="U9" s="469"/>
      <c r="V9" s="334"/>
      <c r="W9" s="335"/>
      <c r="X9" s="335"/>
      <c r="Y9" s="335"/>
      <c r="Z9" s="335"/>
      <c r="AA9" s="335"/>
      <c r="AB9" s="335"/>
      <c r="AC9" s="335"/>
      <c r="AD9" s="467"/>
      <c r="AE9" s="468"/>
      <c r="AF9" s="468"/>
      <c r="AG9" s="468"/>
      <c r="AH9" s="468"/>
      <c r="AI9" s="468"/>
      <c r="AJ9" s="468"/>
      <c r="AK9" s="468"/>
      <c r="AL9" s="468"/>
      <c r="AM9" s="468"/>
      <c r="AN9" s="468"/>
      <c r="AO9" s="469"/>
      <c r="AP9" s="87"/>
      <c r="AQ9" s="87"/>
      <c r="AR9" s="87"/>
      <c r="AS9" s="87"/>
      <c r="AT9" s="33"/>
      <c r="AU9" s="42"/>
      <c r="AV9" s="40" t="str">
        <f>IF(AD8&lt;&gt;"","OK","必須：事業者区分")</f>
        <v>必須：事業者区分</v>
      </c>
    </row>
    <row r="10" spans="1:48" x14ac:dyDescent="0.15">
      <c r="A10" s="33"/>
      <c r="B10" s="349" t="s">
        <v>176</v>
      </c>
      <c r="C10" s="331"/>
      <c r="D10" s="331"/>
      <c r="E10" s="331"/>
      <c r="F10" s="331"/>
      <c r="G10" s="331"/>
      <c r="H10" s="331"/>
      <c r="I10" s="331"/>
      <c r="J10" s="470" t="s">
        <v>32</v>
      </c>
      <c r="K10" s="471"/>
      <c r="L10" s="474"/>
      <c r="M10" s="475"/>
      <c r="N10" s="475"/>
      <c r="O10" s="475"/>
      <c r="P10" s="475"/>
      <c r="Q10" s="475"/>
      <c r="R10" s="475"/>
      <c r="S10" s="475"/>
      <c r="T10" s="475"/>
      <c r="U10" s="476"/>
      <c r="V10" s="480" t="s">
        <v>175</v>
      </c>
      <c r="W10" s="481"/>
      <c r="X10" s="481"/>
      <c r="Y10" s="481"/>
      <c r="Z10" s="481"/>
      <c r="AA10" s="481"/>
      <c r="AB10" s="481"/>
      <c r="AC10" s="481"/>
      <c r="AD10" s="481"/>
      <c r="AE10" s="481"/>
      <c r="AF10" s="481"/>
      <c r="AG10" s="481"/>
      <c r="AH10" s="481"/>
      <c r="AI10" s="481"/>
      <c r="AJ10" s="481"/>
      <c r="AK10" s="481"/>
      <c r="AL10" s="481"/>
      <c r="AM10" s="481"/>
      <c r="AN10" s="481"/>
      <c r="AO10" s="481"/>
      <c r="AP10" s="481"/>
      <c r="AQ10" s="481"/>
      <c r="AR10" s="481"/>
      <c r="AS10" s="481"/>
      <c r="AT10" s="33"/>
      <c r="AV10" s="39" t="str">
        <f>IF(L10&lt;&gt;"",IF(LEN(ASC(L10))=8,"OK","半角数字8桁で入力してください"),"登録済の場合必須：製造事業者番号")</f>
        <v>登録済の場合必須：製造事業者番号</v>
      </c>
    </row>
    <row r="11" spans="1:48" ht="27" customHeight="1" thickBot="1" x14ac:dyDescent="0.2">
      <c r="A11" s="33"/>
      <c r="B11" s="334"/>
      <c r="C11" s="335"/>
      <c r="D11" s="335"/>
      <c r="E11" s="335"/>
      <c r="F11" s="335"/>
      <c r="G11" s="335"/>
      <c r="H11" s="335"/>
      <c r="I11" s="335"/>
      <c r="J11" s="472"/>
      <c r="K11" s="473"/>
      <c r="L11" s="477"/>
      <c r="M11" s="478"/>
      <c r="N11" s="478"/>
      <c r="O11" s="478"/>
      <c r="P11" s="478"/>
      <c r="Q11" s="478"/>
      <c r="R11" s="478"/>
      <c r="S11" s="478"/>
      <c r="T11" s="478"/>
      <c r="U11" s="479"/>
      <c r="V11" s="482"/>
      <c r="W11" s="483"/>
      <c r="X11" s="483"/>
      <c r="Y11" s="483"/>
      <c r="Z11" s="483"/>
      <c r="AA11" s="483"/>
      <c r="AB11" s="483"/>
      <c r="AC11" s="483"/>
      <c r="AD11" s="483"/>
      <c r="AE11" s="483"/>
      <c r="AF11" s="483"/>
      <c r="AG11" s="483"/>
      <c r="AH11" s="483"/>
      <c r="AI11" s="483"/>
      <c r="AJ11" s="483"/>
      <c r="AK11" s="483"/>
      <c r="AL11" s="483"/>
      <c r="AM11" s="483"/>
      <c r="AN11" s="483"/>
      <c r="AO11" s="483"/>
      <c r="AP11" s="483"/>
      <c r="AQ11" s="483"/>
      <c r="AR11" s="483"/>
      <c r="AS11" s="483"/>
      <c r="AT11" s="33"/>
    </row>
    <row r="12" spans="1:48" x14ac:dyDescent="0.15">
      <c r="A12" s="33"/>
      <c r="B12" s="330" t="s">
        <v>33</v>
      </c>
      <c r="C12" s="331"/>
      <c r="D12" s="331"/>
      <c r="E12" s="331"/>
      <c r="F12" s="331"/>
      <c r="G12" s="331"/>
      <c r="H12" s="331"/>
      <c r="I12" s="331"/>
      <c r="J12" s="438">
        <f>製造事業者名</f>
        <v>0</v>
      </c>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40"/>
      <c r="AT12" s="33"/>
      <c r="AV12" s="40"/>
    </row>
    <row r="13" spans="1:48" ht="12.75" thickBot="1" x14ac:dyDescent="0.2">
      <c r="A13" s="33"/>
      <c r="B13" s="334"/>
      <c r="C13" s="335"/>
      <c r="D13" s="335"/>
      <c r="E13" s="335"/>
      <c r="F13" s="335"/>
      <c r="G13" s="335"/>
      <c r="H13" s="335"/>
      <c r="I13" s="335"/>
      <c r="J13" s="441"/>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442"/>
      <c r="AK13" s="442"/>
      <c r="AL13" s="442"/>
      <c r="AM13" s="442"/>
      <c r="AN13" s="442"/>
      <c r="AO13" s="442"/>
      <c r="AP13" s="442"/>
      <c r="AQ13" s="442"/>
      <c r="AR13" s="442"/>
      <c r="AS13" s="443"/>
      <c r="AT13" s="33"/>
    </row>
    <row r="14" spans="1:48" x14ac:dyDescent="0.15">
      <c r="A14" s="33"/>
      <c r="B14" s="330" t="s">
        <v>34</v>
      </c>
      <c r="C14" s="331"/>
      <c r="D14" s="331"/>
      <c r="E14" s="331"/>
      <c r="F14" s="331"/>
      <c r="G14" s="331"/>
      <c r="H14" s="331"/>
      <c r="I14" s="331"/>
      <c r="J14" s="421"/>
      <c r="K14" s="422"/>
      <c r="L14" s="422"/>
      <c r="M14" s="422"/>
      <c r="N14" s="422"/>
      <c r="O14" s="422"/>
      <c r="P14" s="422"/>
      <c r="Q14" s="422"/>
      <c r="R14" s="422"/>
      <c r="S14" s="422"/>
      <c r="T14" s="422"/>
      <c r="U14" s="422"/>
      <c r="V14" s="422"/>
      <c r="W14" s="423"/>
      <c r="X14" s="447" t="s">
        <v>35</v>
      </c>
      <c r="Y14" s="448"/>
      <c r="Z14" s="448"/>
      <c r="AA14" s="448"/>
      <c r="AB14" s="448"/>
      <c r="AC14" s="448"/>
      <c r="AD14" s="448"/>
      <c r="AE14" s="449"/>
      <c r="AF14" s="452"/>
      <c r="AG14" s="453"/>
      <c r="AH14" s="453"/>
      <c r="AI14" s="453"/>
      <c r="AJ14" s="453"/>
      <c r="AK14" s="453"/>
      <c r="AL14" s="454"/>
      <c r="AM14" s="455"/>
      <c r="AN14" s="453"/>
      <c r="AO14" s="453"/>
      <c r="AP14" s="453"/>
      <c r="AQ14" s="453"/>
      <c r="AR14" s="453"/>
      <c r="AS14" s="456"/>
      <c r="AT14" s="33"/>
      <c r="AU14" s="30"/>
      <c r="AV14" s="40" t="str">
        <f>IF(J14&lt;&gt;"","OK","必須：担当者所属")</f>
        <v>必須：担当者所属</v>
      </c>
    </row>
    <row r="15" spans="1:48" ht="13.5" customHeight="1" x14ac:dyDescent="0.15">
      <c r="A15" s="33"/>
      <c r="B15" s="332"/>
      <c r="C15" s="333"/>
      <c r="D15" s="333"/>
      <c r="E15" s="333"/>
      <c r="F15" s="333"/>
      <c r="G15" s="333"/>
      <c r="H15" s="333"/>
      <c r="I15" s="333"/>
      <c r="J15" s="444"/>
      <c r="K15" s="445"/>
      <c r="L15" s="445"/>
      <c r="M15" s="445"/>
      <c r="N15" s="445"/>
      <c r="O15" s="445"/>
      <c r="P15" s="445"/>
      <c r="Q15" s="445"/>
      <c r="R15" s="445"/>
      <c r="S15" s="445"/>
      <c r="T15" s="445"/>
      <c r="U15" s="445"/>
      <c r="V15" s="445"/>
      <c r="W15" s="446"/>
      <c r="X15" s="450"/>
      <c r="Y15" s="333"/>
      <c r="Z15" s="333"/>
      <c r="AA15" s="333"/>
      <c r="AB15" s="333"/>
      <c r="AC15" s="333"/>
      <c r="AD15" s="333"/>
      <c r="AE15" s="401"/>
      <c r="AF15" s="457"/>
      <c r="AG15" s="458"/>
      <c r="AH15" s="458"/>
      <c r="AI15" s="458"/>
      <c r="AJ15" s="458"/>
      <c r="AK15" s="458"/>
      <c r="AL15" s="459"/>
      <c r="AM15" s="461"/>
      <c r="AN15" s="458"/>
      <c r="AO15" s="458"/>
      <c r="AP15" s="458"/>
      <c r="AQ15" s="458"/>
      <c r="AR15" s="458"/>
      <c r="AS15" s="462"/>
      <c r="AT15" s="33"/>
      <c r="AU15" s="30"/>
      <c r="AV15" s="40" t="str">
        <f>IF(AF14&lt;&gt;"",IF(AM14&lt;&gt;"","OK","必須：担当者名かな"),"必須：担当者氏かな")</f>
        <v>必須：担当者氏かな</v>
      </c>
    </row>
    <row r="16" spans="1:48" ht="14.25" customHeight="1" thickBot="1" x14ac:dyDescent="0.2">
      <c r="A16" s="33"/>
      <c r="B16" s="334"/>
      <c r="C16" s="335"/>
      <c r="D16" s="335"/>
      <c r="E16" s="335"/>
      <c r="F16" s="335"/>
      <c r="G16" s="335"/>
      <c r="H16" s="335"/>
      <c r="I16" s="335"/>
      <c r="J16" s="424"/>
      <c r="K16" s="425"/>
      <c r="L16" s="425"/>
      <c r="M16" s="425"/>
      <c r="N16" s="425"/>
      <c r="O16" s="425"/>
      <c r="P16" s="425"/>
      <c r="Q16" s="425"/>
      <c r="R16" s="425"/>
      <c r="S16" s="425"/>
      <c r="T16" s="425"/>
      <c r="U16" s="425"/>
      <c r="V16" s="425"/>
      <c r="W16" s="426"/>
      <c r="X16" s="451"/>
      <c r="Y16" s="335"/>
      <c r="Z16" s="335"/>
      <c r="AA16" s="335"/>
      <c r="AB16" s="335"/>
      <c r="AC16" s="335"/>
      <c r="AD16" s="335"/>
      <c r="AE16" s="406"/>
      <c r="AF16" s="424"/>
      <c r="AG16" s="425"/>
      <c r="AH16" s="425"/>
      <c r="AI16" s="425"/>
      <c r="AJ16" s="425"/>
      <c r="AK16" s="425"/>
      <c r="AL16" s="460"/>
      <c r="AM16" s="463"/>
      <c r="AN16" s="425"/>
      <c r="AO16" s="425"/>
      <c r="AP16" s="425"/>
      <c r="AQ16" s="425"/>
      <c r="AR16" s="425"/>
      <c r="AS16" s="426"/>
      <c r="AT16" s="33"/>
      <c r="AV16" s="39" t="str">
        <f>IF(AF15&lt;&gt;"",IF(AM15&lt;&gt;"","OK","必須：担当者名"),"必須：担当者氏")</f>
        <v>必須：担当者氏</v>
      </c>
    </row>
    <row r="17" spans="1:48" ht="13.5" customHeight="1" x14ac:dyDescent="0.15">
      <c r="A17" s="33"/>
      <c r="B17" s="330" t="s">
        <v>36</v>
      </c>
      <c r="C17" s="331"/>
      <c r="D17" s="331"/>
      <c r="E17" s="331"/>
      <c r="F17" s="331"/>
      <c r="G17" s="331"/>
      <c r="H17" s="331"/>
      <c r="I17" s="331"/>
      <c r="J17" s="430"/>
      <c r="K17" s="431"/>
      <c r="L17" s="431"/>
      <c r="M17" s="431"/>
      <c r="N17" s="434" t="s">
        <v>37</v>
      </c>
      <c r="O17" s="431"/>
      <c r="P17" s="431"/>
      <c r="Q17" s="431"/>
      <c r="R17" s="431"/>
      <c r="S17" s="434" t="s">
        <v>37</v>
      </c>
      <c r="T17" s="431"/>
      <c r="U17" s="431"/>
      <c r="V17" s="431"/>
      <c r="W17" s="436"/>
      <c r="X17" s="355" t="s">
        <v>38</v>
      </c>
      <c r="Y17" s="331"/>
      <c r="Z17" s="331"/>
      <c r="AA17" s="331"/>
      <c r="AB17" s="331"/>
      <c r="AC17" s="331"/>
      <c r="AD17" s="331"/>
      <c r="AE17" s="331"/>
      <c r="AF17" s="421"/>
      <c r="AG17" s="422"/>
      <c r="AH17" s="422"/>
      <c r="AI17" s="422"/>
      <c r="AJ17" s="422"/>
      <c r="AK17" s="422"/>
      <c r="AL17" s="422"/>
      <c r="AM17" s="422"/>
      <c r="AN17" s="422"/>
      <c r="AO17" s="422"/>
      <c r="AP17" s="422"/>
      <c r="AQ17" s="422"/>
      <c r="AR17" s="422"/>
      <c r="AS17" s="423"/>
      <c r="AT17" s="33"/>
      <c r="AV17" s="40" t="str">
        <f>IF(J17&amp;O17&amp;T17&lt;&gt;"","OK","必須：担当者連絡先")</f>
        <v>必須：担当者連絡先</v>
      </c>
    </row>
    <row r="18" spans="1:48" ht="14.25" customHeight="1" thickBot="1" x14ac:dyDescent="0.2">
      <c r="A18" s="33"/>
      <c r="B18" s="334"/>
      <c r="C18" s="335"/>
      <c r="D18" s="335"/>
      <c r="E18" s="335"/>
      <c r="F18" s="335"/>
      <c r="G18" s="335"/>
      <c r="H18" s="335"/>
      <c r="I18" s="335"/>
      <c r="J18" s="432"/>
      <c r="K18" s="433"/>
      <c r="L18" s="433"/>
      <c r="M18" s="433"/>
      <c r="N18" s="435"/>
      <c r="O18" s="433"/>
      <c r="P18" s="433"/>
      <c r="Q18" s="433"/>
      <c r="R18" s="433"/>
      <c r="S18" s="435"/>
      <c r="T18" s="433"/>
      <c r="U18" s="433"/>
      <c r="V18" s="433"/>
      <c r="W18" s="437"/>
      <c r="X18" s="335"/>
      <c r="Y18" s="335"/>
      <c r="Z18" s="335"/>
      <c r="AA18" s="335"/>
      <c r="AB18" s="335"/>
      <c r="AC18" s="335"/>
      <c r="AD18" s="335"/>
      <c r="AE18" s="335"/>
      <c r="AF18" s="424"/>
      <c r="AG18" s="425"/>
      <c r="AH18" s="425"/>
      <c r="AI18" s="425"/>
      <c r="AJ18" s="425"/>
      <c r="AK18" s="425"/>
      <c r="AL18" s="425"/>
      <c r="AM18" s="425"/>
      <c r="AN18" s="425"/>
      <c r="AO18" s="425"/>
      <c r="AP18" s="425"/>
      <c r="AQ18" s="425"/>
      <c r="AR18" s="425"/>
      <c r="AS18" s="426"/>
      <c r="AT18" s="33"/>
      <c r="AV18" s="40" t="str">
        <f>IF(AF17&lt;&gt;"","OK","必須：担当者メールアドレス")</f>
        <v>必須：担当者メールアドレス</v>
      </c>
    </row>
    <row r="19" spans="1:48" ht="3.75" customHeight="1" x14ac:dyDescent="0.15">
      <c r="A19" s="33"/>
      <c r="B19" s="111"/>
      <c r="C19" s="111"/>
      <c r="D19" s="111"/>
      <c r="E19" s="111"/>
      <c r="F19" s="111"/>
      <c r="G19" s="111"/>
      <c r="H19" s="111"/>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row>
    <row r="20" spans="1:48" ht="12.75" thickBot="1" x14ac:dyDescent="0.2">
      <c r="A20" s="33"/>
      <c r="B20" s="111" t="s">
        <v>39</v>
      </c>
      <c r="C20" s="111"/>
      <c r="D20" s="111"/>
      <c r="E20" s="111"/>
      <c r="F20" s="111"/>
      <c r="G20" s="111"/>
      <c r="H20" s="111"/>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row>
    <row r="21" spans="1:48" ht="12.75" thickBot="1" x14ac:dyDescent="0.2">
      <c r="A21" s="33"/>
      <c r="B21" s="330" t="s">
        <v>40</v>
      </c>
      <c r="C21" s="331"/>
      <c r="D21" s="331"/>
      <c r="E21" s="331"/>
      <c r="F21" s="331"/>
      <c r="G21" s="331"/>
      <c r="H21" s="331"/>
      <c r="I21" s="331"/>
      <c r="J21" s="390"/>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2"/>
      <c r="AT21" s="33"/>
      <c r="AV21" s="40" t="str">
        <f>IF(J21&lt;&gt;"","OK","必須")</f>
        <v>必須</v>
      </c>
    </row>
    <row r="22" spans="1:48" ht="12.75" thickBot="1" x14ac:dyDescent="0.2">
      <c r="A22" s="33"/>
      <c r="B22" s="334"/>
      <c r="C22" s="335"/>
      <c r="D22" s="335"/>
      <c r="E22" s="335"/>
      <c r="F22" s="335"/>
      <c r="G22" s="335"/>
      <c r="H22" s="335"/>
      <c r="I22" s="335"/>
      <c r="J22" s="390"/>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2"/>
      <c r="AT22" s="33"/>
    </row>
    <row r="23" spans="1:48" ht="12.75" thickBot="1" x14ac:dyDescent="0.2">
      <c r="A23" s="33"/>
      <c r="B23" s="330" t="s">
        <v>41</v>
      </c>
      <c r="C23" s="331"/>
      <c r="D23" s="331"/>
      <c r="E23" s="331"/>
      <c r="F23" s="331"/>
      <c r="G23" s="331"/>
      <c r="H23" s="331"/>
      <c r="I23" s="331"/>
      <c r="J23" s="427">
        <f>型番</f>
        <v>0</v>
      </c>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8"/>
      <c r="AN23" s="428"/>
      <c r="AO23" s="428"/>
      <c r="AP23" s="428"/>
      <c r="AQ23" s="428"/>
      <c r="AR23" s="428"/>
      <c r="AS23" s="429"/>
      <c r="AT23" s="33"/>
      <c r="AV23" s="40"/>
    </row>
    <row r="24" spans="1:48" ht="12.75" thickBot="1" x14ac:dyDescent="0.2">
      <c r="A24" s="33"/>
      <c r="B24" s="334"/>
      <c r="C24" s="335"/>
      <c r="D24" s="335"/>
      <c r="E24" s="335"/>
      <c r="F24" s="335"/>
      <c r="G24" s="389"/>
      <c r="H24" s="389"/>
      <c r="I24" s="389"/>
      <c r="J24" s="427"/>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9"/>
      <c r="AT24" s="33"/>
      <c r="AU24" s="114" t="s">
        <v>174</v>
      </c>
    </row>
    <row r="25" spans="1:48" ht="12.75" thickBot="1" x14ac:dyDescent="0.2">
      <c r="A25" s="33"/>
      <c r="B25" s="330" t="s">
        <v>42</v>
      </c>
      <c r="C25" s="331"/>
      <c r="D25" s="331"/>
      <c r="E25" s="331"/>
      <c r="F25" s="331"/>
      <c r="G25" s="331"/>
      <c r="H25" s="331"/>
      <c r="I25" s="400"/>
      <c r="J25" s="402"/>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4"/>
      <c r="AT25" s="33"/>
      <c r="AU25" s="29">
        <v>255</v>
      </c>
      <c r="AV25" s="40" t="str">
        <f>IF(J25&lt;&gt;"",IF(LEN(製品概要)&gt;AU25,"最大文字数を超えています。","OK"),"必須")</f>
        <v>必須</v>
      </c>
    </row>
    <row r="26" spans="1:48" ht="12.75" thickBot="1" x14ac:dyDescent="0.2">
      <c r="A26" s="33"/>
      <c r="B26" s="332"/>
      <c r="C26" s="333"/>
      <c r="D26" s="333"/>
      <c r="E26" s="333"/>
      <c r="F26" s="333"/>
      <c r="G26" s="333"/>
      <c r="H26" s="333"/>
      <c r="I26" s="401"/>
      <c r="J26" s="405"/>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3"/>
      <c r="AP26" s="403"/>
      <c r="AQ26" s="403"/>
      <c r="AR26" s="403"/>
      <c r="AS26" s="404"/>
      <c r="AT26" s="33"/>
    </row>
    <row r="27" spans="1:48" ht="12.75" thickBot="1" x14ac:dyDescent="0.2">
      <c r="A27" s="33"/>
      <c r="B27" s="332"/>
      <c r="C27" s="333"/>
      <c r="D27" s="333"/>
      <c r="E27" s="333"/>
      <c r="F27" s="333"/>
      <c r="G27" s="333"/>
      <c r="H27" s="333"/>
      <c r="I27" s="401"/>
      <c r="J27" s="405"/>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4"/>
      <c r="AT27" s="33"/>
    </row>
    <row r="28" spans="1:48" ht="12.75" thickBot="1" x14ac:dyDescent="0.2">
      <c r="A28" s="33"/>
      <c r="B28" s="332"/>
      <c r="C28" s="333"/>
      <c r="D28" s="333"/>
      <c r="E28" s="333"/>
      <c r="F28" s="333"/>
      <c r="G28" s="333"/>
      <c r="H28" s="333"/>
      <c r="I28" s="401"/>
      <c r="J28" s="405"/>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3"/>
      <c r="AM28" s="403"/>
      <c r="AN28" s="403"/>
      <c r="AO28" s="403"/>
      <c r="AP28" s="403"/>
      <c r="AQ28" s="403"/>
      <c r="AR28" s="403"/>
      <c r="AS28" s="404"/>
      <c r="AT28" s="33"/>
    </row>
    <row r="29" spans="1:48" ht="12.75" thickBot="1" x14ac:dyDescent="0.2">
      <c r="A29" s="33"/>
      <c r="B29" s="332"/>
      <c r="C29" s="333"/>
      <c r="D29" s="333"/>
      <c r="E29" s="333"/>
      <c r="F29" s="333"/>
      <c r="G29" s="333"/>
      <c r="H29" s="333"/>
      <c r="I29" s="401"/>
      <c r="J29" s="405"/>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4"/>
      <c r="AT29" s="33"/>
    </row>
    <row r="30" spans="1:48" ht="12.75" thickBot="1" x14ac:dyDescent="0.2">
      <c r="A30" s="33"/>
      <c r="B30" s="334" t="str">
        <f>LEN(製品概要)&amp;"文字/"&amp;AU25&amp;"文字"</f>
        <v>0文字/255文字</v>
      </c>
      <c r="C30" s="335"/>
      <c r="D30" s="335"/>
      <c r="E30" s="335"/>
      <c r="F30" s="335"/>
      <c r="G30" s="335"/>
      <c r="H30" s="335"/>
      <c r="I30" s="406"/>
      <c r="J30" s="405"/>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4"/>
      <c r="AT30" s="33"/>
    </row>
    <row r="31" spans="1:48" ht="41.1" customHeight="1" x14ac:dyDescent="0.15">
      <c r="A31" s="33"/>
      <c r="B31" s="349" t="s">
        <v>160</v>
      </c>
      <c r="C31" s="355"/>
      <c r="D31" s="355"/>
      <c r="E31" s="355"/>
      <c r="F31" s="355"/>
      <c r="G31" s="355"/>
      <c r="H31" s="355"/>
      <c r="I31" s="407"/>
      <c r="J31" s="410" t="s">
        <v>177</v>
      </c>
      <c r="K31" s="411"/>
      <c r="L31" s="411"/>
      <c r="M31" s="411"/>
      <c r="N31" s="411"/>
      <c r="O31" s="411"/>
      <c r="P31" s="411"/>
      <c r="Q31" s="411"/>
      <c r="R31" s="411"/>
      <c r="S31" s="411"/>
      <c r="T31" s="411"/>
      <c r="U31" s="411"/>
      <c r="V31" s="411"/>
      <c r="W31" s="411"/>
      <c r="X31" s="411"/>
      <c r="Y31" s="411"/>
      <c r="Z31" s="411"/>
      <c r="AA31" s="411"/>
      <c r="AB31" s="411" t="s">
        <v>178</v>
      </c>
      <c r="AC31" s="411"/>
      <c r="AD31" s="411"/>
      <c r="AE31" s="411"/>
      <c r="AF31" s="411"/>
      <c r="AG31" s="411"/>
      <c r="AH31" s="411"/>
      <c r="AI31" s="411"/>
      <c r="AJ31" s="411"/>
      <c r="AK31" s="411"/>
      <c r="AL31" s="411"/>
      <c r="AM31" s="411"/>
      <c r="AN31" s="411"/>
      <c r="AO31" s="411"/>
      <c r="AP31" s="411"/>
      <c r="AQ31" s="411"/>
      <c r="AR31" s="411"/>
      <c r="AS31" s="412"/>
      <c r="AT31" s="33"/>
      <c r="AU31" s="42" t="b">
        <v>0</v>
      </c>
      <c r="AV31" s="40" t="str">
        <f>IF(J32&lt;&gt;"","OK","必須：製品明細【A】製品本体にあたるもの")</f>
        <v>必須：製品明細【A】製品本体にあたるもの</v>
      </c>
    </row>
    <row r="32" spans="1:48" ht="16.5" customHeight="1" x14ac:dyDescent="0.15">
      <c r="A32" s="33"/>
      <c r="B32" s="351"/>
      <c r="C32" s="356"/>
      <c r="D32" s="356"/>
      <c r="E32" s="356"/>
      <c r="F32" s="356"/>
      <c r="G32" s="356"/>
      <c r="H32" s="356"/>
      <c r="I32" s="408"/>
      <c r="J32" s="413"/>
      <c r="K32" s="414"/>
      <c r="L32" s="414"/>
      <c r="M32" s="414"/>
      <c r="N32" s="414"/>
      <c r="O32" s="414"/>
      <c r="P32" s="414"/>
      <c r="Q32" s="414"/>
      <c r="R32" s="414"/>
      <c r="S32" s="414"/>
      <c r="T32" s="414"/>
      <c r="U32" s="414"/>
      <c r="V32" s="414"/>
      <c r="W32" s="414"/>
      <c r="X32" s="414"/>
      <c r="Y32" s="414"/>
      <c r="Z32" s="414"/>
      <c r="AA32" s="414"/>
      <c r="AB32" s="417"/>
      <c r="AC32" s="418"/>
      <c r="AD32" s="419" t="s">
        <v>173</v>
      </c>
      <c r="AE32" s="419"/>
      <c r="AF32" s="419"/>
      <c r="AG32" s="419"/>
      <c r="AH32" s="419"/>
      <c r="AI32" s="419"/>
      <c r="AJ32" s="419"/>
      <c r="AK32" s="419"/>
      <c r="AL32" s="419"/>
      <c r="AM32" s="419"/>
      <c r="AN32" s="419"/>
      <c r="AO32" s="419"/>
      <c r="AP32" s="419"/>
      <c r="AQ32" s="419"/>
      <c r="AR32" s="419"/>
      <c r="AS32" s="420"/>
      <c r="AT32" s="33"/>
      <c r="AU32" s="379" t="str">
        <f>"【A】
"&amp;J32&amp;"
【B】
"&amp;IF(AU31=TRUE,AD32,AB33)</f>
        <v xml:space="preserve">【A】
【B】
</v>
      </c>
      <c r="AV32" s="40" t="str">
        <f>IF(AB33&lt;&gt;"","OK",IF(AU31=TRUE,"OK","必須：製品明細【B】本体と併せて登録するシステムや周辺機器等"))</f>
        <v>必須：製品明細【B】本体と併せて登録するシステムや周辺機器等</v>
      </c>
    </row>
    <row r="33" spans="1:48" ht="13.5" customHeight="1" x14ac:dyDescent="0.15">
      <c r="A33" s="33"/>
      <c r="B33" s="351"/>
      <c r="C33" s="356"/>
      <c r="D33" s="356"/>
      <c r="E33" s="356"/>
      <c r="F33" s="356"/>
      <c r="G33" s="356"/>
      <c r="H33" s="356"/>
      <c r="I33" s="408"/>
      <c r="J33" s="413"/>
      <c r="K33" s="414"/>
      <c r="L33" s="414"/>
      <c r="M33" s="414"/>
      <c r="N33" s="414"/>
      <c r="O33" s="414"/>
      <c r="P33" s="414"/>
      <c r="Q33" s="414"/>
      <c r="R33" s="414"/>
      <c r="S33" s="414"/>
      <c r="T33" s="414"/>
      <c r="U33" s="414"/>
      <c r="V33" s="414"/>
      <c r="W33" s="414"/>
      <c r="X33" s="414"/>
      <c r="Y33" s="414"/>
      <c r="Z33" s="414"/>
      <c r="AA33" s="414"/>
      <c r="AB33" s="380"/>
      <c r="AC33" s="381"/>
      <c r="AD33" s="381"/>
      <c r="AE33" s="381"/>
      <c r="AF33" s="381"/>
      <c r="AG33" s="381"/>
      <c r="AH33" s="381"/>
      <c r="AI33" s="381"/>
      <c r="AJ33" s="381"/>
      <c r="AK33" s="381"/>
      <c r="AL33" s="381"/>
      <c r="AM33" s="381"/>
      <c r="AN33" s="381"/>
      <c r="AO33" s="381"/>
      <c r="AP33" s="381"/>
      <c r="AQ33" s="381"/>
      <c r="AR33" s="381"/>
      <c r="AS33" s="382"/>
      <c r="AT33" s="33"/>
      <c r="AU33" s="379"/>
      <c r="AV33" s="113" t="str">
        <f>IF(AU31=TRUE,IF(AB33&lt;&gt;"","！！！製品明細【B】で「対象なし」が選択されている場合、入力されている明細は登録されません！！！",""),"")</f>
        <v/>
      </c>
    </row>
    <row r="34" spans="1:48" ht="13.5" customHeight="1" x14ac:dyDescent="0.15">
      <c r="A34" s="33"/>
      <c r="B34" s="351"/>
      <c r="C34" s="356"/>
      <c r="D34" s="356"/>
      <c r="E34" s="356"/>
      <c r="F34" s="356"/>
      <c r="G34" s="356"/>
      <c r="H34" s="356"/>
      <c r="I34" s="408"/>
      <c r="J34" s="413"/>
      <c r="K34" s="414"/>
      <c r="L34" s="414"/>
      <c r="M34" s="414"/>
      <c r="N34" s="414"/>
      <c r="O34" s="414"/>
      <c r="P34" s="414"/>
      <c r="Q34" s="414"/>
      <c r="R34" s="414"/>
      <c r="S34" s="414"/>
      <c r="T34" s="414"/>
      <c r="U34" s="414"/>
      <c r="V34" s="414"/>
      <c r="W34" s="414"/>
      <c r="X34" s="414"/>
      <c r="Y34" s="414"/>
      <c r="Z34" s="414"/>
      <c r="AA34" s="414"/>
      <c r="AB34" s="383"/>
      <c r="AC34" s="384"/>
      <c r="AD34" s="384"/>
      <c r="AE34" s="384"/>
      <c r="AF34" s="384"/>
      <c r="AG34" s="384"/>
      <c r="AH34" s="384"/>
      <c r="AI34" s="384"/>
      <c r="AJ34" s="384"/>
      <c r="AK34" s="384"/>
      <c r="AL34" s="384"/>
      <c r="AM34" s="384"/>
      <c r="AN34" s="384"/>
      <c r="AO34" s="384"/>
      <c r="AP34" s="384"/>
      <c r="AQ34" s="384"/>
      <c r="AR34" s="384"/>
      <c r="AS34" s="385"/>
      <c r="AT34" s="33"/>
      <c r="AU34" s="379"/>
    </row>
    <row r="35" spans="1:48" ht="13.5" customHeight="1" x14ac:dyDescent="0.15">
      <c r="A35" s="33"/>
      <c r="B35" s="351"/>
      <c r="C35" s="356"/>
      <c r="D35" s="356"/>
      <c r="E35" s="356"/>
      <c r="F35" s="356"/>
      <c r="G35" s="356"/>
      <c r="H35" s="356"/>
      <c r="I35" s="408"/>
      <c r="J35" s="413"/>
      <c r="K35" s="414"/>
      <c r="L35" s="414"/>
      <c r="M35" s="414"/>
      <c r="N35" s="414"/>
      <c r="O35" s="414"/>
      <c r="P35" s="414"/>
      <c r="Q35" s="414"/>
      <c r="R35" s="414"/>
      <c r="S35" s="414"/>
      <c r="T35" s="414"/>
      <c r="U35" s="414"/>
      <c r="V35" s="414"/>
      <c r="W35" s="414"/>
      <c r="X35" s="414"/>
      <c r="Y35" s="414"/>
      <c r="Z35" s="414"/>
      <c r="AA35" s="414"/>
      <c r="AB35" s="383"/>
      <c r="AC35" s="384"/>
      <c r="AD35" s="384"/>
      <c r="AE35" s="384"/>
      <c r="AF35" s="384"/>
      <c r="AG35" s="384"/>
      <c r="AH35" s="384"/>
      <c r="AI35" s="384"/>
      <c r="AJ35" s="384"/>
      <c r="AK35" s="384"/>
      <c r="AL35" s="384"/>
      <c r="AM35" s="384"/>
      <c r="AN35" s="384"/>
      <c r="AO35" s="384"/>
      <c r="AP35" s="384"/>
      <c r="AQ35" s="384"/>
      <c r="AR35" s="384"/>
      <c r="AS35" s="385"/>
      <c r="AT35" s="33"/>
      <c r="AU35" s="379"/>
    </row>
    <row r="36" spans="1:48" ht="13.5" customHeight="1" x14ac:dyDescent="0.15">
      <c r="A36" s="33"/>
      <c r="B36" s="351"/>
      <c r="C36" s="356"/>
      <c r="D36" s="356"/>
      <c r="E36" s="356"/>
      <c r="F36" s="356"/>
      <c r="G36" s="356"/>
      <c r="H36" s="356"/>
      <c r="I36" s="408"/>
      <c r="J36" s="413"/>
      <c r="K36" s="414"/>
      <c r="L36" s="414"/>
      <c r="M36" s="414"/>
      <c r="N36" s="414"/>
      <c r="O36" s="414"/>
      <c r="P36" s="414"/>
      <c r="Q36" s="414"/>
      <c r="R36" s="414"/>
      <c r="S36" s="414"/>
      <c r="T36" s="414"/>
      <c r="U36" s="414"/>
      <c r="V36" s="414"/>
      <c r="W36" s="414"/>
      <c r="X36" s="414"/>
      <c r="Y36" s="414"/>
      <c r="Z36" s="414"/>
      <c r="AA36" s="414"/>
      <c r="AB36" s="383"/>
      <c r="AC36" s="384"/>
      <c r="AD36" s="384"/>
      <c r="AE36" s="384"/>
      <c r="AF36" s="384"/>
      <c r="AG36" s="384"/>
      <c r="AH36" s="384"/>
      <c r="AI36" s="384"/>
      <c r="AJ36" s="384"/>
      <c r="AK36" s="384"/>
      <c r="AL36" s="384"/>
      <c r="AM36" s="384"/>
      <c r="AN36" s="384"/>
      <c r="AO36" s="384"/>
      <c r="AP36" s="384"/>
      <c r="AQ36" s="384"/>
      <c r="AR36" s="384"/>
      <c r="AS36" s="385"/>
      <c r="AT36" s="33"/>
      <c r="AU36" s="379"/>
    </row>
    <row r="37" spans="1:48" ht="14.25" customHeight="1" thickBot="1" x14ac:dyDescent="0.2">
      <c r="A37" s="33"/>
      <c r="B37" s="353"/>
      <c r="C37" s="357"/>
      <c r="D37" s="357"/>
      <c r="E37" s="357"/>
      <c r="F37" s="357"/>
      <c r="G37" s="357"/>
      <c r="H37" s="357"/>
      <c r="I37" s="409"/>
      <c r="J37" s="415"/>
      <c r="K37" s="416"/>
      <c r="L37" s="416"/>
      <c r="M37" s="416"/>
      <c r="N37" s="416"/>
      <c r="O37" s="416"/>
      <c r="P37" s="416"/>
      <c r="Q37" s="416"/>
      <c r="R37" s="416"/>
      <c r="S37" s="416"/>
      <c r="T37" s="416"/>
      <c r="U37" s="416"/>
      <c r="V37" s="416"/>
      <c r="W37" s="416"/>
      <c r="X37" s="416"/>
      <c r="Y37" s="416"/>
      <c r="Z37" s="416"/>
      <c r="AA37" s="416"/>
      <c r="AB37" s="386"/>
      <c r="AC37" s="387"/>
      <c r="AD37" s="387"/>
      <c r="AE37" s="387"/>
      <c r="AF37" s="387"/>
      <c r="AG37" s="387"/>
      <c r="AH37" s="387"/>
      <c r="AI37" s="387"/>
      <c r="AJ37" s="387"/>
      <c r="AK37" s="387"/>
      <c r="AL37" s="387"/>
      <c r="AM37" s="387"/>
      <c r="AN37" s="387"/>
      <c r="AO37" s="387"/>
      <c r="AP37" s="387"/>
      <c r="AQ37" s="387"/>
      <c r="AR37" s="387"/>
      <c r="AS37" s="388"/>
      <c r="AT37" s="33"/>
      <c r="AU37" s="379"/>
    </row>
    <row r="38" spans="1:48" ht="12.75" thickBot="1" x14ac:dyDescent="0.2">
      <c r="A38" s="33"/>
      <c r="B38" s="330" t="s">
        <v>43</v>
      </c>
      <c r="C38" s="331"/>
      <c r="D38" s="331"/>
      <c r="E38" s="331"/>
      <c r="F38" s="331"/>
      <c r="G38" s="331"/>
      <c r="H38" s="331"/>
      <c r="I38" s="331"/>
      <c r="J38" s="390"/>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c r="AP38" s="391"/>
      <c r="AQ38" s="391"/>
      <c r="AR38" s="391"/>
      <c r="AS38" s="392"/>
      <c r="AT38" s="33"/>
      <c r="AV38" s="40" t="str">
        <f>IF(J38&lt;&gt;"","OK","必須")</f>
        <v>必須</v>
      </c>
    </row>
    <row r="39" spans="1:48" ht="12.75" thickBot="1" x14ac:dyDescent="0.2">
      <c r="A39" s="33"/>
      <c r="B39" s="334"/>
      <c r="C39" s="335"/>
      <c r="D39" s="335"/>
      <c r="E39" s="335"/>
      <c r="F39" s="335"/>
      <c r="G39" s="389"/>
      <c r="H39" s="389"/>
      <c r="I39" s="389"/>
      <c r="J39" s="393"/>
      <c r="K39" s="394"/>
      <c r="L39" s="394"/>
      <c r="M39" s="394"/>
      <c r="N39" s="394"/>
      <c r="O39" s="394"/>
      <c r="P39" s="394"/>
      <c r="Q39" s="394"/>
      <c r="R39" s="394"/>
      <c r="S39" s="394"/>
      <c r="T39" s="394"/>
      <c r="U39" s="394"/>
      <c r="V39" s="394"/>
      <c r="W39" s="394"/>
      <c r="X39" s="391"/>
      <c r="Y39" s="391"/>
      <c r="Z39" s="391"/>
      <c r="AA39" s="391"/>
      <c r="AB39" s="391"/>
      <c r="AC39" s="391"/>
      <c r="AD39" s="391"/>
      <c r="AE39" s="391"/>
      <c r="AF39" s="391"/>
      <c r="AG39" s="391"/>
      <c r="AH39" s="391"/>
      <c r="AI39" s="391"/>
      <c r="AJ39" s="391"/>
      <c r="AK39" s="391"/>
      <c r="AL39" s="391"/>
      <c r="AM39" s="391"/>
      <c r="AN39" s="391"/>
      <c r="AO39" s="391"/>
      <c r="AP39" s="391"/>
      <c r="AQ39" s="391"/>
      <c r="AR39" s="391"/>
      <c r="AS39" s="392"/>
      <c r="AT39" s="33"/>
    </row>
    <row r="40" spans="1:48" ht="6" customHeight="1" x14ac:dyDescent="0.15">
      <c r="A40" s="33"/>
      <c r="B40" s="111"/>
      <c r="C40" s="111"/>
      <c r="D40" s="111"/>
      <c r="E40" s="111"/>
      <c r="F40" s="111"/>
      <c r="G40" s="111"/>
      <c r="H40" s="111"/>
      <c r="I40" s="111"/>
      <c r="J40" s="111"/>
      <c r="K40" s="111"/>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row>
    <row r="41" spans="1:48" x14ac:dyDescent="0.15">
      <c r="A41" s="33"/>
      <c r="B41" s="111" t="s">
        <v>44</v>
      </c>
      <c r="C41" s="112"/>
      <c r="D41" s="112"/>
      <c r="E41" s="112"/>
      <c r="F41" s="112"/>
      <c r="G41" s="112"/>
      <c r="H41" s="112"/>
      <c r="I41" s="112"/>
      <c r="J41" s="112"/>
      <c r="K41" s="112"/>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row>
    <row r="42" spans="1:48" ht="7.5" customHeight="1" x14ac:dyDescent="0.15">
      <c r="A42" s="33"/>
      <c r="B42" s="330" t="s">
        <v>45</v>
      </c>
      <c r="C42" s="331"/>
      <c r="D42" s="331"/>
      <c r="E42" s="331"/>
      <c r="F42" s="331"/>
      <c r="G42" s="331"/>
      <c r="H42" s="331"/>
      <c r="I42" s="395"/>
      <c r="J42" s="397" t="str">
        <f>製品カテゴリ</f>
        <v>複合加工機</v>
      </c>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398"/>
      <c r="AT42" s="33"/>
    </row>
    <row r="43" spans="1:48" ht="7.5" customHeight="1" x14ac:dyDescent="0.15">
      <c r="A43" s="33"/>
      <c r="B43" s="334"/>
      <c r="C43" s="335"/>
      <c r="D43" s="335"/>
      <c r="E43" s="335"/>
      <c r="F43" s="335"/>
      <c r="G43" s="335"/>
      <c r="H43" s="335"/>
      <c r="I43" s="396"/>
      <c r="J43" s="273"/>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399"/>
      <c r="AT43" s="33"/>
    </row>
    <row r="44" spans="1:48" ht="2.25" hidden="1" customHeight="1" x14ac:dyDescent="0.15">
      <c r="A44" s="33"/>
      <c r="B44" s="37"/>
      <c r="C44" s="34"/>
      <c r="D44" s="34"/>
      <c r="E44" s="34"/>
      <c r="F44" s="34"/>
      <c r="G44" s="34"/>
      <c r="H44" s="34"/>
      <c r="I44" s="34"/>
      <c r="J44" s="111"/>
      <c r="K44" s="111"/>
      <c r="L44" s="111"/>
      <c r="M44" s="111"/>
      <c r="N44" s="111"/>
      <c r="O44" s="111"/>
      <c r="P44" s="111"/>
      <c r="Q44" s="111"/>
      <c r="R44" s="111"/>
      <c r="S44" s="111"/>
      <c r="T44" s="111"/>
      <c r="U44" s="111"/>
      <c r="V44" s="111"/>
      <c r="W44" s="111"/>
      <c r="X44" s="34"/>
      <c r="Y44" s="34"/>
      <c r="Z44" s="34"/>
      <c r="AA44" s="34"/>
      <c r="AB44" s="34"/>
      <c r="AC44" s="34"/>
      <c r="AD44" s="34"/>
      <c r="AE44" s="34"/>
      <c r="AF44" s="111"/>
      <c r="AG44" s="111"/>
      <c r="AH44" s="111"/>
      <c r="AI44" s="111"/>
      <c r="AJ44" s="111"/>
      <c r="AK44" s="111"/>
      <c r="AL44" s="111"/>
      <c r="AM44" s="111"/>
      <c r="AN44" s="111"/>
      <c r="AO44" s="111"/>
      <c r="AP44" s="111"/>
      <c r="AQ44" s="111"/>
      <c r="AR44" s="111"/>
      <c r="AS44" s="111"/>
      <c r="AT44" s="33"/>
    </row>
    <row r="45" spans="1:48" ht="3.75" customHeight="1" x14ac:dyDescent="0.15">
      <c r="A45" s="33"/>
      <c r="B45" s="301" t="s">
        <v>46</v>
      </c>
      <c r="C45" s="301"/>
      <c r="D45" s="301"/>
      <c r="E45" s="301"/>
      <c r="F45" s="301"/>
      <c r="G45" s="301"/>
      <c r="H45" s="301"/>
      <c r="I45" s="301"/>
      <c r="J45" s="301"/>
      <c r="K45" s="301"/>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row>
    <row r="46" spans="1:48" ht="9" customHeight="1" x14ac:dyDescent="0.15">
      <c r="A46" s="33"/>
      <c r="B46" s="301"/>
      <c r="C46" s="301"/>
      <c r="D46" s="301"/>
      <c r="E46" s="301"/>
      <c r="F46" s="301"/>
      <c r="G46" s="301"/>
      <c r="H46" s="301"/>
      <c r="I46" s="301"/>
      <c r="J46" s="301"/>
      <c r="K46" s="301"/>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row>
    <row r="47" spans="1:48" ht="5.25" customHeight="1" x14ac:dyDescent="0.15">
      <c r="A47" s="33"/>
      <c r="B47" s="363" t="s">
        <v>47</v>
      </c>
      <c r="C47" s="363"/>
      <c r="D47" s="363"/>
      <c r="E47" s="363"/>
      <c r="F47" s="363"/>
      <c r="G47" s="363"/>
      <c r="H47" s="363"/>
      <c r="I47" s="363"/>
      <c r="J47" s="363"/>
      <c r="K47" s="363"/>
      <c r="L47" s="363"/>
      <c r="M47" s="363"/>
      <c r="N47" s="363"/>
      <c r="O47" s="363"/>
      <c r="P47" s="363"/>
      <c r="Q47" s="363"/>
      <c r="R47" s="363"/>
      <c r="S47" s="363"/>
      <c r="T47" s="363"/>
      <c r="U47" s="363"/>
      <c r="V47" s="363"/>
      <c r="W47" s="363"/>
      <c r="X47" s="363"/>
      <c r="Y47" s="363"/>
      <c r="Z47" s="363"/>
      <c r="AA47" s="363"/>
      <c r="AB47" s="363"/>
      <c r="AC47" s="363"/>
      <c r="AD47" s="363"/>
      <c r="AE47" s="363"/>
      <c r="AF47" s="363"/>
      <c r="AG47" s="363"/>
      <c r="AH47" s="363"/>
      <c r="AI47" s="363"/>
      <c r="AJ47" s="363"/>
      <c r="AK47" s="363"/>
      <c r="AL47" s="363"/>
      <c r="AM47" s="363"/>
      <c r="AN47" s="363"/>
      <c r="AO47" s="363"/>
      <c r="AP47" s="35"/>
      <c r="AQ47" s="35"/>
      <c r="AR47" s="35"/>
      <c r="AS47" s="35"/>
      <c r="AT47" s="33"/>
    </row>
    <row r="48" spans="1:48" x14ac:dyDescent="0.15">
      <c r="A48" s="33"/>
      <c r="B48" s="363"/>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c r="AI48" s="363"/>
      <c r="AJ48" s="363"/>
      <c r="AK48" s="363"/>
      <c r="AL48" s="363"/>
      <c r="AM48" s="363"/>
      <c r="AN48" s="363"/>
      <c r="AO48" s="363"/>
      <c r="AP48" s="35"/>
      <c r="AQ48" s="35"/>
      <c r="AR48" s="35"/>
      <c r="AS48" s="35"/>
      <c r="AT48" s="33"/>
    </row>
    <row r="49" spans="1:48" ht="12" customHeight="1" x14ac:dyDescent="0.15">
      <c r="A49" s="33"/>
      <c r="B49" s="349" t="s">
        <v>48</v>
      </c>
      <c r="C49" s="350"/>
      <c r="D49" s="364" t="s">
        <v>161</v>
      </c>
      <c r="E49" s="365"/>
      <c r="F49" s="365"/>
      <c r="G49" s="365"/>
      <c r="H49" s="365"/>
      <c r="I49" s="365"/>
      <c r="J49" s="365"/>
      <c r="K49" s="365"/>
      <c r="L49" s="365"/>
      <c r="M49" s="365"/>
      <c r="N49" s="365"/>
      <c r="O49" s="365"/>
      <c r="P49" s="365"/>
      <c r="Q49" s="303" t="s">
        <v>49</v>
      </c>
      <c r="R49" s="303"/>
      <c r="S49" s="368"/>
      <c r="T49" s="314">
        <f>機器費用</f>
        <v>0</v>
      </c>
      <c r="U49" s="315"/>
      <c r="V49" s="315"/>
      <c r="W49" s="315"/>
      <c r="X49" s="315"/>
      <c r="Y49" s="315"/>
      <c r="Z49" s="315"/>
      <c r="AA49" s="315"/>
      <c r="AB49" s="315"/>
      <c r="AC49" s="315"/>
      <c r="AD49" s="320" t="s">
        <v>171</v>
      </c>
      <c r="AE49" s="320"/>
      <c r="AF49" s="320"/>
      <c r="AG49" s="358"/>
      <c r="AH49" s="33"/>
      <c r="AI49" s="33"/>
      <c r="AJ49" s="33"/>
      <c r="AK49" s="33"/>
      <c r="AL49" s="33"/>
      <c r="AM49" s="33"/>
      <c r="AN49" s="33"/>
      <c r="AO49" s="101"/>
      <c r="AP49" s="101"/>
      <c r="AQ49" s="101"/>
      <c r="AR49" s="101"/>
      <c r="AS49" s="101"/>
      <c r="AT49" s="36"/>
      <c r="AU49" s="30"/>
      <c r="AV49" s="92"/>
    </row>
    <row r="50" spans="1:48" ht="6.75" hidden="1" customHeight="1" x14ac:dyDescent="0.15">
      <c r="A50" s="33"/>
      <c r="B50" s="351"/>
      <c r="C50" s="352"/>
      <c r="D50" s="366"/>
      <c r="E50" s="367"/>
      <c r="F50" s="367"/>
      <c r="G50" s="367"/>
      <c r="H50" s="367"/>
      <c r="I50" s="367"/>
      <c r="J50" s="367"/>
      <c r="K50" s="367"/>
      <c r="L50" s="367"/>
      <c r="M50" s="367"/>
      <c r="N50" s="367"/>
      <c r="O50" s="367"/>
      <c r="P50" s="367"/>
      <c r="Q50" s="305"/>
      <c r="R50" s="305"/>
      <c r="S50" s="369"/>
      <c r="T50" s="316"/>
      <c r="U50" s="317"/>
      <c r="V50" s="317"/>
      <c r="W50" s="317"/>
      <c r="X50" s="317"/>
      <c r="Y50" s="317"/>
      <c r="Z50" s="317"/>
      <c r="AA50" s="317"/>
      <c r="AB50" s="317"/>
      <c r="AC50" s="317"/>
      <c r="AD50" s="359"/>
      <c r="AE50" s="359"/>
      <c r="AF50" s="359"/>
      <c r="AG50" s="360"/>
      <c r="AH50" s="33"/>
      <c r="AI50" s="33"/>
      <c r="AJ50" s="33"/>
      <c r="AK50" s="33"/>
      <c r="AL50" s="33"/>
      <c r="AM50" s="33"/>
      <c r="AN50" s="33"/>
      <c r="AO50" s="101"/>
      <c r="AP50" s="101"/>
      <c r="AQ50" s="101"/>
      <c r="AR50" s="101"/>
      <c r="AS50" s="101"/>
      <c r="AT50" s="36"/>
      <c r="AU50" s="30"/>
      <c r="AV50" s="33"/>
    </row>
    <row r="51" spans="1:48" ht="6" customHeight="1" x14ac:dyDescent="0.15">
      <c r="A51" s="33"/>
      <c r="B51" s="351"/>
      <c r="C51" s="352"/>
      <c r="D51" s="366"/>
      <c r="E51" s="367"/>
      <c r="F51" s="367"/>
      <c r="G51" s="367"/>
      <c r="H51" s="367"/>
      <c r="I51" s="367"/>
      <c r="J51" s="367"/>
      <c r="K51" s="367"/>
      <c r="L51" s="367"/>
      <c r="M51" s="367"/>
      <c r="N51" s="367"/>
      <c r="O51" s="367"/>
      <c r="P51" s="367"/>
      <c r="Q51" s="305"/>
      <c r="R51" s="305"/>
      <c r="S51" s="369"/>
      <c r="T51" s="316"/>
      <c r="U51" s="317"/>
      <c r="V51" s="317"/>
      <c r="W51" s="317"/>
      <c r="X51" s="317"/>
      <c r="Y51" s="317"/>
      <c r="Z51" s="317"/>
      <c r="AA51" s="317"/>
      <c r="AB51" s="317"/>
      <c r="AC51" s="317"/>
      <c r="AD51" s="359"/>
      <c r="AE51" s="359"/>
      <c r="AF51" s="359"/>
      <c r="AG51" s="360"/>
      <c r="AH51" s="33"/>
      <c r="AI51" s="33"/>
      <c r="AJ51" s="33"/>
      <c r="AK51" s="33"/>
      <c r="AL51" s="33"/>
      <c r="AM51" s="33"/>
      <c r="AN51" s="33"/>
      <c r="AO51" s="101"/>
      <c r="AP51" s="101"/>
      <c r="AQ51" s="101"/>
      <c r="AR51" s="101"/>
      <c r="AS51" s="101"/>
      <c r="AT51" s="36"/>
      <c r="AU51" s="30"/>
      <c r="AV51" s="33"/>
    </row>
    <row r="52" spans="1:48" ht="6.75" customHeight="1" x14ac:dyDescent="0.15">
      <c r="A52" s="33"/>
      <c r="B52" s="351"/>
      <c r="C52" s="352"/>
      <c r="D52" s="366"/>
      <c r="E52" s="367"/>
      <c r="F52" s="367"/>
      <c r="G52" s="367"/>
      <c r="H52" s="367"/>
      <c r="I52" s="367"/>
      <c r="J52" s="367"/>
      <c r="K52" s="367"/>
      <c r="L52" s="367"/>
      <c r="M52" s="367"/>
      <c r="N52" s="367"/>
      <c r="O52" s="367"/>
      <c r="P52" s="367"/>
      <c r="Q52" s="305"/>
      <c r="R52" s="305"/>
      <c r="S52" s="369"/>
      <c r="T52" s="316"/>
      <c r="U52" s="317"/>
      <c r="V52" s="317"/>
      <c r="W52" s="317"/>
      <c r="X52" s="317"/>
      <c r="Y52" s="317"/>
      <c r="Z52" s="317"/>
      <c r="AA52" s="317"/>
      <c r="AB52" s="317"/>
      <c r="AC52" s="317"/>
      <c r="AD52" s="359"/>
      <c r="AE52" s="359"/>
      <c r="AF52" s="359"/>
      <c r="AG52" s="360"/>
      <c r="AH52" s="33"/>
      <c r="AI52" s="33"/>
      <c r="AJ52" s="33"/>
      <c r="AK52" s="33"/>
      <c r="AL52" s="33"/>
      <c r="AM52" s="33"/>
      <c r="AN52" s="33"/>
      <c r="AO52" s="101"/>
      <c r="AP52" s="101"/>
      <c r="AQ52" s="101"/>
      <c r="AR52" s="101"/>
      <c r="AS52" s="101"/>
      <c r="AT52" s="36"/>
      <c r="AV52" s="33"/>
    </row>
    <row r="53" spans="1:48" ht="6.75" customHeight="1" x14ac:dyDescent="0.15">
      <c r="A53" s="33"/>
      <c r="B53" s="351"/>
      <c r="C53" s="356"/>
      <c r="D53" s="370" t="s">
        <v>172</v>
      </c>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c r="AN53" s="371"/>
      <c r="AO53" s="371"/>
      <c r="AP53" s="371"/>
      <c r="AQ53" s="371"/>
      <c r="AR53" s="372"/>
      <c r="AS53" s="102"/>
      <c r="AT53" s="36"/>
      <c r="AV53" s="33"/>
    </row>
    <row r="54" spans="1:48" ht="6.75" customHeight="1" x14ac:dyDescent="0.15">
      <c r="A54" s="33"/>
      <c r="B54" s="351"/>
      <c r="C54" s="356"/>
      <c r="D54" s="373"/>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374"/>
      <c r="AJ54" s="374"/>
      <c r="AK54" s="374"/>
      <c r="AL54" s="374"/>
      <c r="AM54" s="374"/>
      <c r="AN54" s="374"/>
      <c r="AO54" s="374"/>
      <c r="AP54" s="374"/>
      <c r="AQ54" s="374"/>
      <c r="AR54" s="375"/>
      <c r="AS54" s="100"/>
      <c r="AT54" s="36"/>
      <c r="AV54" s="33"/>
    </row>
    <row r="55" spans="1:48" ht="6.75" customHeight="1" x14ac:dyDescent="0.15">
      <c r="A55" s="33"/>
      <c r="B55" s="353"/>
      <c r="C55" s="357"/>
      <c r="D55" s="376"/>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377"/>
      <c r="AN55" s="377"/>
      <c r="AO55" s="377"/>
      <c r="AP55" s="377"/>
      <c r="AQ55" s="377"/>
      <c r="AR55" s="378"/>
      <c r="AS55" s="100"/>
      <c r="AT55" s="36"/>
      <c r="AV55" s="33"/>
    </row>
    <row r="56" spans="1:48" ht="12" customHeight="1" x14ac:dyDescent="0.15">
      <c r="A56" s="33"/>
      <c r="B56" s="349" t="s">
        <v>50</v>
      </c>
      <c r="C56" s="350"/>
      <c r="D56" s="349" t="s">
        <v>51</v>
      </c>
      <c r="E56" s="355"/>
      <c r="F56" s="355"/>
      <c r="G56" s="355"/>
      <c r="H56" s="355"/>
      <c r="I56" s="355"/>
      <c r="J56" s="355"/>
      <c r="K56" s="355"/>
      <c r="L56" s="355"/>
      <c r="M56" s="355"/>
      <c r="N56" s="314">
        <f>平均納品金額</f>
        <v>0</v>
      </c>
      <c r="O56" s="315"/>
      <c r="P56" s="315"/>
      <c r="Q56" s="315"/>
      <c r="R56" s="315"/>
      <c r="S56" s="315"/>
      <c r="T56" s="315"/>
      <c r="U56" s="315"/>
      <c r="V56" s="315"/>
      <c r="W56" s="315"/>
      <c r="X56" s="320" t="s">
        <v>171</v>
      </c>
      <c r="Y56" s="320"/>
      <c r="Z56" s="320"/>
      <c r="AA56" s="358"/>
      <c r="AB56" s="349" t="s">
        <v>52</v>
      </c>
      <c r="AC56" s="355"/>
      <c r="AD56" s="355"/>
      <c r="AE56" s="355"/>
      <c r="AF56" s="355"/>
      <c r="AG56" s="350"/>
      <c r="AH56" s="281">
        <f>納入先</f>
        <v>0</v>
      </c>
      <c r="AI56" s="282"/>
      <c r="AJ56" s="282"/>
      <c r="AK56" s="282"/>
      <c r="AL56" s="282"/>
      <c r="AM56" s="282"/>
      <c r="AN56" s="282"/>
      <c r="AO56" s="282"/>
      <c r="AP56" s="282"/>
      <c r="AQ56" s="282"/>
      <c r="AR56" s="283"/>
      <c r="AS56" s="100"/>
      <c r="AT56" s="33"/>
      <c r="AV56" s="92"/>
    </row>
    <row r="57" spans="1:48" ht="0.75" customHeight="1" x14ac:dyDescent="0.15">
      <c r="A57" s="33"/>
      <c r="B57" s="351"/>
      <c r="C57" s="352"/>
      <c r="D57" s="351"/>
      <c r="E57" s="356"/>
      <c r="F57" s="356"/>
      <c r="G57" s="356"/>
      <c r="H57" s="356"/>
      <c r="I57" s="356"/>
      <c r="J57" s="356"/>
      <c r="K57" s="356"/>
      <c r="L57" s="356"/>
      <c r="M57" s="356"/>
      <c r="N57" s="316"/>
      <c r="O57" s="317"/>
      <c r="P57" s="317"/>
      <c r="Q57" s="317"/>
      <c r="R57" s="317"/>
      <c r="S57" s="317"/>
      <c r="T57" s="317"/>
      <c r="U57" s="317"/>
      <c r="V57" s="317"/>
      <c r="W57" s="317"/>
      <c r="X57" s="359"/>
      <c r="Y57" s="359"/>
      <c r="Z57" s="359"/>
      <c r="AA57" s="360"/>
      <c r="AB57" s="351"/>
      <c r="AC57" s="356"/>
      <c r="AD57" s="356"/>
      <c r="AE57" s="356"/>
      <c r="AF57" s="356"/>
      <c r="AG57" s="352"/>
      <c r="AH57" s="284"/>
      <c r="AI57" s="285"/>
      <c r="AJ57" s="285"/>
      <c r="AK57" s="285"/>
      <c r="AL57" s="285"/>
      <c r="AM57" s="285"/>
      <c r="AN57" s="285"/>
      <c r="AO57" s="285"/>
      <c r="AP57" s="285"/>
      <c r="AQ57" s="285"/>
      <c r="AR57" s="286"/>
      <c r="AS57" s="100"/>
      <c r="AT57" s="33"/>
      <c r="AV57" s="33"/>
    </row>
    <row r="58" spans="1:48" ht="3.75" customHeight="1" x14ac:dyDescent="0.15">
      <c r="A58" s="33"/>
      <c r="B58" s="351"/>
      <c r="C58" s="352"/>
      <c r="D58" s="351"/>
      <c r="E58" s="356"/>
      <c r="F58" s="356"/>
      <c r="G58" s="356"/>
      <c r="H58" s="356"/>
      <c r="I58" s="356"/>
      <c r="J58" s="356"/>
      <c r="K58" s="356"/>
      <c r="L58" s="356"/>
      <c r="M58" s="356"/>
      <c r="N58" s="316"/>
      <c r="O58" s="317"/>
      <c r="P58" s="317"/>
      <c r="Q58" s="317"/>
      <c r="R58" s="317"/>
      <c r="S58" s="317"/>
      <c r="T58" s="317"/>
      <c r="U58" s="317"/>
      <c r="V58" s="317"/>
      <c r="W58" s="317"/>
      <c r="X58" s="359"/>
      <c r="Y58" s="359"/>
      <c r="Z58" s="359"/>
      <c r="AA58" s="360"/>
      <c r="AB58" s="351"/>
      <c r="AC58" s="356"/>
      <c r="AD58" s="356"/>
      <c r="AE58" s="356"/>
      <c r="AF58" s="356"/>
      <c r="AG58" s="352"/>
      <c r="AH58" s="284"/>
      <c r="AI58" s="285"/>
      <c r="AJ58" s="285"/>
      <c r="AK58" s="285"/>
      <c r="AL58" s="285"/>
      <c r="AM58" s="285"/>
      <c r="AN58" s="285"/>
      <c r="AO58" s="285"/>
      <c r="AP58" s="285"/>
      <c r="AQ58" s="285"/>
      <c r="AR58" s="286"/>
      <c r="AS58" s="101"/>
      <c r="AT58" s="33"/>
      <c r="AV58" s="33"/>
    </row>
    <row r="59" spans="1:48" ht="6.75" customHeight="1" x14ac:dyDescent="0.15">
      <c r="A59" s="33"/>
      <c r="B59" s="351"/>
      <c r="C59" s="352"/>
      <c r="D59" s="353"/>
      <c r="E59" s="357"/>
      <c r="F59" s="357"/>
      <c r="G59" s="357"/>
      <c r="H59" s="357"/>
      <c r="I59" s="357"/>
      <c r="J59" s="357"/>
      <c r="K59" s="357"/>
      <c r="L59" s="357"/>
      <c r="M59" s="357"/>
      <c r="N59" s="318"/>
      <c r="O59" s="319"/>
      <c r="P59" s="319"/>
      <c r="Q59" s="319"/>
      <c r="R59" s="319"/>
      <c r="S59" s="319"/>
      <c r="T59" s="319"/>
      <c r="U59" s="319"/>
      <c r="V59" s="319"/>
      <c r="W59" s="319"/>
      <c r="X59" s="361"/>
      <c r="Y59" s="361"/>
      <c r="Z59" s="361"/>
      <c r="AA59" s="362"/>
      <c r="AB59" s="353"/>
      <c r="AC59" s="357"/>
      <c r="AD59" s="357"/>
      <c r="AE59" s="357"/>
      <c r="AF59" s="357"/>
      <c r="AG59" s="354"/>
      <c r="AH59" s="287"/>
      <c r="AI59" s="288"/>
      <c r="AJ59" s="288"/>
      <c r="AK59" s="288"/>
      <c r="AL59" s="288"/>
      <c r="AM59" s="288"/>
      <c r="AN59" s="288"/>
      <c r="AO59" s="288"/>
      <c r="AP59" s="288"/>
      <c r="AQ59" s="288"/>
      <c r="AR59" s="289"/>
      <c r="AS59" s="100"/>
      <c r="AT59" s="33"/>
      <c r="AV59" s="33"/>
    </row>
    <row r="60" spans="1:48" ht="12" customHeight="1" x14ac:dyDescent="0.15">
      <c r="A60" s="33"/>
      <c r="B60" s="353"/>
      <c r="C60" s="354"/>
      <c r="D60" s="290" t="s">
        <v>53</v>
      </c>
      <c r="E60" s="291"/>
      <c r="F60" s="291"/>
      <c r="G60" s="291"/>
      <c r="H60" s="291"/>
      <c r="I60" s="291"/>
      <c r="J60" s="291"/>
      <c r="K60" s="291"/>
      <c r="L60" s="291"/>
      <c r="M60" s="291"/>
      <c r="N60" s="291"/>
      <c r="O60" s="291"/>
      <c r="P60" s="291"/>
      <c r="Q60" s="291"/>
      <c r="R60" s="291"/>
      <c r="S60" s="291"/>
      <c r="T60" s="291"/>
      <c r="U60" s="291"/>
      <c r="V60" s="291"/>
      <c r="W60" s="291"/>
      <c r="X60" s="291"/>
      <c r="Y60" s="291"/>
      <c r="Z60" s="291"/>
      <c r="AA60" s="292"/>
      <c r="AB60" s="347" t="s">
        <v>54</v>
      </c>
      <c r="AC60" s="347"/>
      <c r="AD60" s="347"/>
      <c r="AE60" s="347"/>
      <c r="AF60" s="347"/>
      <c r="AG60" s="347"/>
      <c r="AH60" s="347"/>
      <c r="AI60" s="347"/>
      <c r="AJ60" s="347"/>
      <c r="AK60" s="347"/>
      <c r="AL60" s="347"/>
      <c r="AM60" s="347"/>
      <c r="AN60" s="347"/>
      <c r="AO60" s="347"/>
      <c r="AP60" s="347"/>
      <c r="AQ60" s="347"/>
      <c r="AR60" s="348"/>
      <c r="AS60" s="102"/>
      <c r="AT60" s="36"/>
      <c r="AV60" s="33"/>
    </row>
    <row r="61" spans="1:48" ht="5.25" customHeight="1" x14ac:dyDescent="0.15">
      <c r="A61" s="35"/>
      <c r="B61" s="301" t="s">
        <v>55</v>
      </c>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110"/>
      <c r="AA61" s="110"/>
      <c r="AB61" s="110"/>
      <c r="AC61" s="110"/>
      <c r="AD61" s="110"/>
      <c r="AE61" s="110"/>
      <c r="AF61" s="110"/>
      <c r="AG61" s="110"/>
      <c r="AH61" s="110"/>
      <c r="AI61" s="110"/>
      <c r="AJ61" s="110"/>
      <c r="AK61" s="110"/>
      <c r="AL61" s="110"/>
      <c r="AM61" s="110"/>
      <c r="AN61" s="110"/>
      <c r="AO61" s="110"/>
      <c r="AP61" s="110"/>
      <c r="AQ61" s="110"/>
      <c r="AR61" s="110"/>
      <c r="AS61" s="110"/>
      <c r="AT61" s="33"/>
      <c r="AV61" s="33"/>
    </row>
    <row r="62" spans="1:48" x14ac:dyDescent="0.15">
      <c r="A62" s="35"/>
      <c r="B62" s="301"/>
      <c r="C62" s="301"/>
      <c r="D62" s="301"/>
      <c r="E62" s="301"/>
      <c r="F62" s="301"/>
      <c r="G62" s="301"/>
      <c r="H62" s="301"/>
      <c r="I62" s="301"/>
      <c r="J62" s="301"/>
      <c r="K62" s="301"/>
      <c r="L62" s="301"/>
      <c r="M62" s="301"/>
      <c r="N62" s="301"/>
      <c r="O62" s="301"/>
      <c r="P62" s="301"/>
      <c r="Q62" s="301"/>
      <c r="R62" s="301"/>
      <c r="S62" s="301"/>
      <c r="T62" s="301"/>
      <c r="U62" s="301"/>
      <c r="V62" s="301"/>
      <c r="W62" s="301"/>
      <c r="X62" s="301"/>
      <c r="Y62" s="301"/>
      <c r="Z62" s="110"/>
      <c r="AA62" s="110"/>
      <c r="AB62" s="110"/>
      <c r="AC62" s="110"/>
      <c r="AD62" s="110"/>
      <c r="AE62" s="110"/>
      <c r="AF62" s="110"/>
      <c r="AG62" s="110"/>
      <c r="AH62" s="110"/>
      <c r="AI62" s="110"/>
      <c r="AJ62" s="110"/>
      <c r="AK62" s="110"/>
      <c r="AL62" s="110"/>
      <c r="AM62" s="110"/>
      <c r="AN62" s="110"/>
      <c r="AO62" s="110"/>
      <c r="AP62" s="110"/>
      <c r="AQ62" s="110"/>
      <c r="AR62" s="110"/>
      <c r="AS62" s="110"/>
      <c r="AT62" s="33"/>
      <c r="AV62" s="33"/>
    </row>
    <row r="63" spans="1:48" ht="12.75" customHeight="1" x14ac:dyDescent="0.15">
      <c r="A63" s="33"/>
      <c r="B63" s="302" t="s">
        <v>162</v>
      </c>
      <c r="C63" s="303"/>
      <c r="D63" s="303"/>
      <c r="E63" s="303"/>
      <c r="F63" s="303"/>
      <c r="G63" s="303"/>
      <c r="H63" s="303"/>
      <c r="I63" s="303"/>
      <c r="J63" s="303"/>
      <c r="K63" s="303"/>
      <c r="L63" s="303"/>
      <c r="M63" s="303"/>
      <c r="N63" s="303"/>
      <c r="O63" s="303"/>
      <c r="P63" s="303"/>
      <c r="Q63" s="308" t="s">
        <v>49</v>
      </c>
      <c r="R63" s="308"/>
      <c r="S63" s="309"/>
      <c r="T63" s="314">
        <f>設定費用</f>
        <v>0</v>
      </c>
      <c r="U63" s="315"/>
      <c r="V63" s="315"/>
      <c r="W63" s="315"/>
      <c r="X63" s="315"/>
      <c r="Y63" s="315"/>
      <c r="Z63" s="315"/>
      <c r="AA63" s="315"/>
      <c r="AB63" s="315"/>
      <c r="AC63" s="315"/>
      <c r="AD63" s="320" t="s">
        <v>56</v>
      </c>
      <c r="AE63" s="321"/>
      <c r="AF63" s="321"/>
      <c r="AG63" s="322"/>
      <c r="AH63" s="33"/>
      <c r="AI63" s="33"/>
      <c r="AJ63" s="33"/>
      <c r="AK63" s="33"/>
      <c r="AL63" s="33"/>
      <c r="AM63" s="33"/>
      <c r="AN63" s="33"/>
      <c r="AO63" s="33"/>
      <c r="AP63" s="33"/>
      <c r="AQ63" s="33"/>
      <c r="AR63" s="33"/>
      <c r="AS63" s="33"/>
      <c r="AT63" s="33"/>
    </row>
    <row r="64" spans="1:48" ht="12.75" hidden="1" customHeight="1" x14ac:dyDescent="0.15">
      <c r="A64" s="33"/>
      <c r="B64" s="304"/>
      <c r="C64" s="305"/>
      <c r="D64" s="305"/>
      <c r="E64" s="305"/>
      <c r="F64" s="305"/>
      <c r="G64" s="305"/>
      <c r="H64" s="305"/>
      <c r="I64" s="305"/>
      <c r="J64" s="305"/>
      <c r="K64" s="305"/>
      <c r="L64" s="305"/>
      <c r="M64" s="305"/>
      <c r="N64" s="305"/>
      <c r="O64" s="305"/>
      <c r="P64" s="305"/>
      <c r="Q64" s="310"/>
      <c r="R64" s="310"/>
      <c r="S64" s="311"/>
      <c r="T64" s="316"/>
      <c r="U64" s="317"/>
      <c r="V64" s="317"/>
      <c r="W64" s="317"/>
      <c r="X64" s="317"/>
      <c r="Y64" s="317"/>
      <c r="Z64" s="317"/>
      <c r="AA64" s="317"/>
      <c r="AB64" s="317"/>
      <c r="AC64" s="317"/>
      <c r="AD64" s="323"/>
      <c r="AE64" s="323"/>
      <c r="AF64" s="323"/>
      <c r="AG64" s="324"/>
      <c r="AH64" s="33"/>
      <c r="AI64" s="33"/>
      <c r="AJ64" s="33"/>
      <c r="AK64" s="33"/>
      <c r="AL64" s="33"/>
      <c r="AM64" s="33"/>
      <c r="AN64" s="33"/>
      <c r="AO64" s="33"/>
      <c r="AP64" s="33"/>
      <c r="AQ64" s="33"/>
      <c r="AR64" s="33"/>
      <c r="AS64" s="33"/>
      <c r="AT64" s="33"/>
    </row>
    <row r="65" spans="1:48" ht="12.75" customHeight="1" x14ac:dyDescent="0.15">
      <c r="A65" s="33"/>
      <c r="B65" s="306"/>
      <c r="C65" s="307"/>
      <c r="D65" s="307"/>
      <c r="E65" s="307"/>
      <c r="F65" s="307"/>
      <c r="G65" s="307"/>
      <c r="H65" s="307"/>
      <c r="I65" s="307"/>
      <c r="J65" s="307"/>
      <c r="K65" s="307"/>
      <c r="L65" s="307"/>
      <c r="M65" s="307"/>
      <c r="N65" s="307"/>
      <c r="O65" s="307"/>
      <c r="P65" s="307"/>
      <c r="Q65" s="312"/>
      <c r="R65" s="312"/>
      <c r="S65" s="313"/>
      <c r="T65" s="318"/>
      <c r="U65" s="319"/>
      <c r="V65" s="319"/>
      <c r="W65" s="319"/>
      <c r="X65" s="319"/>
      <c r="Y65" s="319"/>
      <c r="Z65" s="319"/>
      <c r="AA65" s="319"/>
      <c r="AB65" s="319"/>
      <c r="AC65" s="319"/>
      <c r="AD65" s="325"/>
      <c r="AE65" s="325"/>
      <c r="AF65" s="325"/>
      <c r="AG65" s="326"/>
      <c r="AH65" s="33"/>
      <c r="AI65" s="33"/>
      <c r="AJ65" s="33"/>
      <c r="AK65" s="33"/>
      <c r="AL65" s="33"/>
      <c r="AM65" s="33"/>
      <c r="AN65" s="33"/>
      <c r="AO65" s="33"/>
      <c r="AP65" s="33"/>
      <c r="AQ65" s="33"/>
      <c r="AR65" s="33"/>
      <c r="AS65" s="33"/>
      <c r="AT65" s="33"/>
    </row>
    <row r="66" spans="1:48" ht="21.75" customHeight="1" x14ac:dyDescent="0.15">
      <c r="A66" s="33"/>
      <c r="B66" s="327" t="s">
        <v>164</v>
      </c>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9"/>
      <c r="AH66" s="33"/>
      <c r="AI66" s="33"/>
      <c r="AJ66" s="33"/>
      <c r="AK66" s="33"/>
      <c r="AL66" s="33"/>
      <c r="AM66" s="33"/>
      <c r="AN66" s="33"/>
      <c r="AO66" s="33"/>
      <c r="AP66" s="33"/>
      <c r="AQ66" s="33"/>
      <c r="AR66" s="33"/>
      <c r="AS66" s="33"/>
      <c r="AT66" s="33"/>
    </row>
    <row r="67" spans="1:48" ht="8.25" customHeight="1" x14ac:dyDescent="0.15">
      <c r="A67" s="33"/>
      <c r="B67" s="266" t="s">
        <v>57</v>
      </c>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266"/>
      <c r="AP67" s="266"/>
      <c r="AQ67" s="266"/>
      <c r="AR67" s="266"/>
      <c r="AS67" s="266"/>
      <c r="AT67" s="33"/>
    </row>
    <row r="68" spans="1:48" ht="8.25" customHeight="1" thickBot="1" x14ac:dyDescent="0.2">
      <c r="A68" s="33"/>
      <c r="B68" s="267"/>
      <c r="C68" s="267"/>
      <c r="D68" s="267"/>
      <c r="E68" s="267"/>
      <c r="F68" s="267"/>
      <c r="G68" s="267"/>
      <c r="H68" s="267"/>
      <c r="I68" s="267"/>
      <c r="J68" s="267"/>
      <c r="K68" s="267"/>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6"/>
      <c r="AN68" s="266"/>
      <c r="AO68" s="266"/>
      <c r="AP68" s="266"/>
      <c r="AQ68" s="266"/>
      <c r="AR68" s="266"/>
      <c r="AS68" s="266"/>
      <c r="AT68" s="33"/>
    </row>
    <row r="69" spans="1:48" x14ac:dyDescent="0.15">
      <c r="A69" s="33"/>
      <c r="B69" s="330" t="s">
        <v>58</v>
      </c>
      <c r="C69" s="331"/>
      <c r="D69" s="331"/>
      <c r="E69" s="331"/>
      <c r="F69" s="331"/>
      <c r="G69" s="331"/>
      <c r="H69" s="331"/>
      <c r="I69" s="331"/>
      <c r="J69" s="331"/>
      <c r="K69" s="331"/>
      <c r="L69" s="336"/>
      <c r="M69" s="337"/>
      <c r="N69" s="337"/>
      <c r="O69" s="337"/>
      <c r="P69" s="337"/>
      <c r="Q69" s="337"/>
      <c r="R69" s="337"/>
      <c r="S69" s="337"/>
      <c r="T69" s="337"/>
      <c r="U69" s="337"/>
      <c r="V69" s="337"/>
      <c r="W69" s="337"/>
      <c r="X69" s="337"/>
      <c r="Y69" s="337"/>
      <c r="Z69" s="337"/>
      <c r="AA69" s="337"/>
      <c r="AB69" s="337"/>
      <c r="AC69" s="337"/>
      <c r="AD69" s="337"/>
      <c r="AE69" s="337"/>
      <c r="AF69" s="337"/>
      <c r="AG69" s="337"/>
      <c r="AH69" s="337"/>
      <c r="AI69" s="337"/>
      <c r="AJ69" s="337"/>
      <c r="AK69" s="337"/>
      <c r="AL69" s="337"/>
      <c r="AM69" s="337"/>
      <c r="AN69" s="337"/>
      <c r="AO69" s="337"/>
      <c r="AP69" s="337"/>
      <c r="AQ69" s="337"/>
      <c r="AR69" s="337"/>
      <c r="AS69" s="338"/>
      <c r="AT69" s="33"/>
      <c r="AV69" s="40" t="str">
        <f>IF(L69&lt;&gt;"","OK","必須")</f>
        <v>必須</v>
      </c>
    </row>
    <row r="70" spans="1:48" x14ac:dyDescent="0.15">
      <c r="A70" s="33"/>
      <c r="B70" s="332"/>
      <c r="C70" s="333"/>
      <c r="D70" s="333"/>
      <c r="E70" s="333"/>
      <c r="F70" s="333"/>
      <c r="G70" s="333"/>
      <c r="H70" s="333"/>
      <c r="I70" s="333"/>
      <c r="J70" s="333"/>
      <c r="K70" s="333"/>
      <c r="L70" s="339"/>
      <c r="M70" s="340"/>
      <c r="N70" s="340"/>
      <c r="O70" s="340"/>
      <c r="P70" s="340"/>
      <c r="Q70" s="340"/>
      <c r="R70" s="340"/>
      <c r="S70" s="340"/>
      <c r="T70" s="340"/>
      <c r="U70" s="340"/>
      <c r="V70" s="340"/>
      <c r="W70" s="340"/>
      <c r="X70" s="340"/>
      <c r="Y70" s="340"/>
      <c r="Z70" s="340"/>
      <c r="AA70" s="340"/>
      <c r="AB70" s="340"/>
      <c r="AC70" s="340"/>
      <c r="AD70" s="340"/>
      <c r="AE70" s="340"/>
      <c r="AF70" s="340"/>
      <c r="AG70" s="340"/>
      <c r="AH70" s="340"/>
      <c r="AI70" s="340"/>
      <c r="AJ70" s="340"/>
      <c r="AK70" s="340"/>
      <c r="AL70" s="340"/>
      <c r="AM70" s="340"/>
      <c r="AN70" s="340"/>
      <c r="AO70" s="340"/>
      <c r="AP70" s="340"/>
      <c r="AQ70" s="340"/>
      <c r="AR70" s="340"/>
      <c r="AS70" s="341"/>
      <c r="AT70" s="33"/>
    </row>
    <row r="71" spans="1:48" x14ac:dyDescent="0.15">
      <c r="A71" s="33"/>
      <c r="B71" s="332"/>
      <c r="C71" s="333"/>
      <c r="D71" s="333"/>
      <c r="E71" s="333"/>
      <c r="F71" s="333"/>
      <c r="G71" s="333"/>
      <c r="H71" s="333"/>
      <c r="I71" s="333"/>
      <c r="J71" s="333"/>
      <c r="K71" s="333"/>
      <c r="L71" s="339"/>
      <c r="M71" s="340"/>
      <c r="N71" s="340"/>
      <c r="O71" s="340"/>
      <c r="P71" s="340"/>
      <c r="Q71" s="340"/>
      <c r="R71" s="340"/>
      <c r="S71" s="340"/>
      <c r="T71" s="340"/>
      <c r="U71" s="340"/>
      <c r="V71" s="340"/>
      <c r="W71" s="340"/>
      <c r="X71" s="340"/>
      <c r="Y71" s="340"/>
      <c r="Z71" s="340"/>
      <c r="AA71" s="340"/>
      <c r="AB71" s="340"/>
      <c r="AC71" s="340"/>
      <c r="AD71" s="340"/>
      <c r="AE71" s="340"/>
      <c r="AF71" s="340"/>
      <c r="AG71" s="340"/>
      <c r="AH71" s="340"/>
      <c r="AI71" s="340"/>
      <c r="AJ71" s="340"/>
      <c r="AK71" s="340"/>
      <c r="AL71" s="340"/>
      <c r="AM71" s="340"/>
      <c r="AN71" s="340"/>
      <c r="AO71" s="340"/>
      <c r="AP71" s="340"/>
      <c r="AQ71" s="340"/>
      <c r="AR71" s="340"/>
      <c r="AS71" s="341"/>
      <c r="AT71" s="33"/>
    </row>
    <row r="72" spans="1:48" ht="12.75" thickBot="1" x14ac:dyDescent="0.2">
      <c r="A72" s="33"/>
      <c r="B72" s="334"/>
      <c r="C72" s="335"/>
      <c r="D72" s="335"/>
      <c r="E72" s="335"/>
      <c r="F72" s="335"/>
      <c r="G72" s="335"/>
      <c r="H72" s="335"/>
      <c r="I72" s="335"/>
      <c r="J72" s="335"/>
      <c r="K72" s="335"/>
      <c r="L72" s="342"/>
      <c r="M72" s="343"/>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4"/>
      <c r="AT72" s="33"/>
    </row>
    <row r="73" spans="1:48" x14ac:dyDescent="0.15">
      <c r="A73" s="33"/>
      <c r="B73" s="345" t="s">
        <v>59</v>
      </c>
      <c r="C73" s="345"/>
      <c r="D73" s="345"/>
      <c r="E73" s="345"/>
      <c r="F73" s="345"/>
      <c r="G73" s="345"/>
      <c r="H73" s="345"/>
      <c r="I73" s="345"/>
      <c r="J73" s="345"/>
      <c r="K73" s="345"/>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346"/>
      <c r="AP73" s="346"/>
      <c r="AQ73" s="346"/>
      <c r="AR73" s="346"/>
      <c r="AS73" s="346"/>
      <c r="AT73" s="33"/>
    </row>
    <row r="74" spans="1:48" x14ac:dyDescent="0.15">
      <c r="A74" s="33"/>
      <c r="B74" s="266"/>
      <c r="C74" s="266"/>
      <c r="D74" s="266"/>
      <c r="E74" s="266"/>
      <c r="F74" s="266"/>
      <c r="G74" s="266"/>
      <c r="H74" s="266"/>
      <c r="I74" s="266"/>
      <c r="J74" s="266"/>
      <c r="K74" s="266"/>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row>
    <row r="75" spans="1:48" ht="12" customHeight="1" x14ac:dyDescent="0.15">
      <c r="A75" s="295" t="s">
        <v>24</v>
      </c>
      <c r="B75" s="296"/>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296"/>
      <c r="AP75" s="296"/>
      <c r="AQ75" s="296"/>
      <c r="AR75" s="296"/>
      <c r="AS75" s="296"/>
      <c r="AT75" s="297"/>
    </row>
    <row r="76" spans="1:48" ht="12" customHeight="1" x14ac:dyDescent="0.15">
      <c r="A76" s="298"/>
      <c r="B76" s="299"/>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300"/>
    </row>
    <row r="77" spans="1:48" x14ac:dyDescent="0.15">
      <c r="A77" s="282" t="str">
        <f>"【"&amp;製品カテゴリ&amp;"】"</f>
        <v>【複合加工機】</v>
      </c>
      <c r="B77" s="282"/>
      <c r="C77" s="282"/>
      <c r="D77" s="282"/>
      <c r="E77" s="282"/>
      <c r="F77" s="282"/>
      <c r="G77" s="282"/>
      <c r="H77" s="282"/>
      <c r="I77" s="282"/>
      <c r="J77" s="282"/>
      <c r="K77" s="282"/>
      <c r="L77" s="282"/>
      <c r="M77" s="282"/>
      <c r="N77" s="282"/>
      <c r="O77" s="282"/>
      <c r="P77" s="282"/>
      <c r="Q77" s="282"/>
      <c r="R77" s="282"/>
      <c r="S77" s="282"/>
      <c r="T77" s="282"/>
      <c r="U77" s="282"/>
      <c r="V77" s="282"/>
      <c r="W77" s="282"/>
      <c r="X77" s="33"/>
      <c r="Y77" s="33"/>
      <c r="Z77" s="33"/>
      <c r="AA77" s="33"/>
      <c r="AB77" s="33"/>
      <c r="AC77" s="33"/>
      <c r="AD77" s="33"/>
      <c r="AE77" s="33"/>
      <c r="AF77" s="33"/>
      <c r="AG77" s="33"/>
      <c r="AH77" s="33"/>
      <c r="AI77" s="33"/>
      <c r="AJ77" s="33"/>
      <c r="AK77" s="33"/>
      <c r="AL77" s="33"/>
      <c r="AM77" s="33"/>
      <c r="AN77" s="33"/>
      <c r="AO77" s="33"/>
      <c r="AP77" s="293" t="s">
        <v>60</v>
      </c>
      <c r="AQ77" s="293"/>
      <c r="AR77" s="293"/>
      <c r="AS77" s="293"/>
      <c r="AT77" s="293"/>
    </row>
    <row r="78" spans="1:48" x14ac:dyDescent="0.15">
      <c r="A78" s="285"/>
      <c r="B78" s="285"/>
      <c r="C78" s="285"/>
      <c r="D78" s="285"/>
      <c r="E78" s="285"/>
      <c r="F78" s="285"/>
      <c r="G78" s="285"/>
      <c r="H78" s="285"/>
      <c r="I78" s="285"/>
      <c r="J78" s="285"/>
      <c r="K78" s="285"/>
      <c r="L78" s="285"/>
      <c r="M78" s="285"/>
      <c r="N78" s="285"/>
      <c r="O78" s="285"/>
      <c r="P78" s="285"/>
      <c r="Q78" s="285"/>
      <c r="R78" s="285"/>
      <c r="S78" s="285"/>
      <c r="T78" s="285"/>
      <c r="U78" s="285"/>
      <c r="V78" s="285"/>
      <c r="W78" s="285"/>
      <c r="X78" s="33"/>
      <c r="Y78" s="33"/>
      <c r="Z78" s="33"/>
      <c r="AA78" s="33"/>
      <c r="AB78" s="33"/>
      <c r="AC78" s="33"/>
      <c r="AD78" s="33"/>
      <c r="AE78" s="33"/>
      <c r="AF78" s="33"/>
      <c r="AG78" s="33"/>
      <c r="AH78" s="33"/>
      <c r="AI78" s="33"/>
      <c r="AJ78" s="33"/>
      <c r="AK78" s="33"/>
      <c r="AL78" s="33"/>
      <c r="AM78" s="33"/>
      <c r="AN78" s="33"/>
      <c r="AO78" s="33"/>
      <c r="AP78" s="294"/>
      <c r="AQ78" s="294"/>
      <c r="AR78" s="294"/>
      <c r="AS78" s="294"/>
      <c r="AT78" s="294"/>
    </row>
    <row r="79" spans="1:48" x14ac:dyDescent="0.15">
      <c r="A79" s="33"/>
      <c r="B79" s="266" t="s">
        <v>61</v>
      </c>
      <c r="C79" s="266"/>
      <c r="D79" s="266"/>
      <c r="E79" s="266"/>
      <c r="F79" s="266"/>
      <c r="G79" s="266"/>
      <c r="H79" s="266"/>
      <c r="I79" s="266"/>
      <c r="J79" s="266"/>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row>
    <row r="80" spans="1:48" x14ac:dyDescent="0.15">
      <c r="A80" s="33"/>
      <c r="B80" s="266"/>
      <c r="C80" s="266"/>
      <c r="D80" s="266"/>
      <c r="E80" s="266"/>
      <c r="F80" s="266"/>
      <c r="G80" s="266"/>
      <c r="H80" s="266"/>
      <c r="I80" s="266"/>
      <c r="J80" s="266"/>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row>
    <row r="81" spans="1:48" x14ac:dyDescent="0.15">
      <c r="A81" s="33"/>
      <c r="B81" s="266" t="s">
        <v>62</v>
      </c>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6"/>
      <c r="AT81" s="33"/>
    </row>
    <row r="82" spans="1:48" ht="12.75" thickBot="1" x14ac:dyDescent="0.2">
      <c r="A82" s="33"/>
      <c r="B82" s="267"/>
      <c r="C82" s="267"/>
      <c r="D82" s="267"/>
      <c r="E82" s="267"/>
      <c r="F82" s="267"/>
      <c r="G82" s="267"/>
      <c r="H82" s="267"/>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7"/>
      <c r="AO82" s="267"/>
      <c r="AP82" s="267"/>
      <c r="AQ82" s="267"/>
      <c r="AR82" s="266"/>
      <c r="AS82" s="266"/>
      <c r="AT82" s="33"/>
    </row>
    <row r="83" spans="1:48" ht="12" customHeight="1" x14ac:dyDescent="0.15">
      <c r="A83" s="33"/>
      <c r="B83" s="268" t="s">
        <v>231</v>
      </c>
      <c r="C83" s="269"/>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69"/>
      <c r="AH83" s="269"/>
      <c r="AI83" s="269"/>
      <c r="AJ83" s="269"/>
      <c r="AK83" s="269"/>
      <c r="AL83" s="269"/>
      <c r="AM83" s="269"/>
      <c r="AN83" s="269"/>
      <c r="AO83" s="269"/>
      <c r="AP83" s="269"/>
      <c r="AQ83" s="270"/>
      <c r="AR83" s="275"/>
      <c r="AS83" s="276"/>
      <c r="AT83" s="33"/>
    </row>
    <row r="84" spans="1:48" ht="12" customHeight="1" x14ac:dyDescent="0.15">
      <c r="A84" s="33"/>
      <c r="B84" s="271"/>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72"/>
      <c r="AR84" s="277"/>
      <c r="AS84" s="278"/>
      <c r="AT84" s="33"/>
      <c r="AU84" s="42" t="b">
        <v>0</v>
      </c>
      <c r="AV84" s="40" t="str">
        <f>IF(AU84,"OK","必須")</f>
        <v>必須</v>
      </c>
    </row>
    <row r="85" spans="1:48" ht="12" customHeight="1" x14ac:dyDescent="0.15">
      <c r="A85" s="33"/>
      <c r="B85" s="271"/>
      <c r="C85" s="266"/>
      <c r="D85" s="266"/>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66"/>
      <c r="AP85" s="266"/>
      <c r="AQ85" s="272"/>
      <c r="AR85" s="277"/>
      <c r="AS85" s="278"/>
      <c r="AT85" s="33"/>
      <c r="AU85" s="42"/>
    </row>
    <row r="86" spans="1:48" ht="12" customHeight="1" x14ac:dyDescent="0.15">
      <c r="A86" s="33"/>
      <c r="B86" s="271"/>
      <c r="C86" s="266"/>
      <c r="D86" s="266"/>
      <c r="E86" s="266"/>
      <c r="F86" s="266"/>
      <c r="G86" s="266"/>
      <c r="H86" s="266"/>
      <c r="I86" s="266"/>
      <c r="J86" s="266"/>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66"/>
      <c r="AP86" s="266"/>
      <c r="AQ86" s="272"/>
      <c r="AR86" s="277"/>
      <c r="AS86" s="278"/>
      <c r="AT86" s="33"/>
      <c r="AU86" s="42"/>
    </row>
    <row r="87" spans="1:48" ht="12" customHeight="1" x14ac:dyDescent="0.15">
      <c r="A87" s="33"/>
      <c r="B87" s="271"/>
      <c r="C87" s="266"/>
      <c r="D87" s="266"/>
      <c r="E87" s="266"/>
      <c r="F87" s="266"/>
      <c r="G87" s="266"/>
      <c r="H87" s="266"/>
      <c r="I87" s="266"/>
      <c r="J87" s="266"/>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66"/>
      <c r="AP87" s="266"/>
      <c r="AQ87" s="272"/>
      <c r="AR87" s="277"/>
      <c r="AS87" s="278"/>
      <c r="AT87" s="33"/>
      <c r="AU87" s="42"/>
    </row>
    <row r="88" spans="1:48" ht="12" customHeight="1" thickBot="1" x14ac:dyDescent="0.2">
      <c r="A88" s="33"/>
      <c r="B88" s="273"/>
      <c r="C88" s="267"/>
      <c r="D88" s="267"/>
      <c r="E88" s="267"/>
      <c r="F88" s="267"/>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267"/>
      <c r="AP88" s="267"/>
      <c r="AQ88" s="274"/>
      <c r="AR88" s="279"/>
      <c r="AS88" s="280"/>
      <c r="AT88" s="33"/>
      <c r="AU88" s="42"/>
      <c r="AV88" s="40"/>
    </row>
    <row r="89" spans="1:48" x14ac:dyDescent="0.1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row>
    <row r="90" spans="1:48" x14ac:dyDescent="0.1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row>
    <row r="91" spans="1:48" x14ac:dyDescent="0.1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row>
    <row r="92" spans="1:48" x14ac:dyDescent="0.1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row>
    <row r="93" spans="1:48" x14ac:dyDescent="0.1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row>
    <row r="94" spans="1:48" x14ac:dyDescent="0.1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row>
    <row r="95" spans="1:48" x14ac:dyDescent="0.1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row>
    <row r="96" spans="1:48" x14ac:dyDescent="0.1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row>
    <row r="97" spans="1:58" x14ac:dyDescent="0.1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row>
    <row r="98" spans="1:58" x14ac:dyDescent="0.1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row>
    <row r="99" spans="1:58" x14ac:dyDescent="0.1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row>
    <row r="100" spans="1:58" x14ac:dyDescent="0.1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row>
    <row r="101" spans="1:58" x14ac:dyDescent="0.1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row>
    <row r="102" spans="1:58" x14ac:dyDescent="0.1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row>
    <row r="103" spans="1:58" x14ac:dyDescent="0.1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row>
    <row r="104" spans="1:58" x14ac:dyDescent="0.1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row>
    <row r="105" spans="1:58" x14ac:dyDescent="0.1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row>
    <row r="106" spans="1:58" x14ac:dyDescent="0.1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row>
    <row r="107" spans="1:58" x14ac:dyDescent="0.1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row>
    <row r="108" spans="1:58" x14ac:dyDescent="0.1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row>
    <row r="109" spans="1:58" x14ac:dyDescent="0.1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row>
    <row r="110" spans="1:58" x14ac:dyDescent="0.1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row>
    <row r="111" spans="1:58" x14ac:dyDescent="0.1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row>
    <row r="112" spans="1:58" x14ac:dyDescent="0.1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row>
    <row r="113" spans="1:58" x14ac:dyDescent="0.1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row>
    <row r="114" spans="1:58" x14ac:dyDescent="0.1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row>
    <row r="115" spans="1:58" x14ac:dyDescent="0.1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row>
    <row r="116" spans="1:58" x14ac:dyDescent="0.1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row>
    <row r="117" spans="1:58" x14ac:dyDescent="0.1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row>
    <row r="118" spans="1:58" x14ac:dyDescent="0.1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row>
    <row r="119" spans="1:58" x14ac:dyDescent="0.1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row>
    <row r="120" spans="1:58" x14ac:dyDescent="0.1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row>
    <row r="121" spans="1:58" x14ac:dyDescent="0.1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row>
    <row r="122" spans="1:58" x14ac:dyDescent="0.1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row>
    <row r="123" spans="1:58" x14ac:dyDescent="0.1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row>
    <row r="124" spans="1:58" x14ac:dyDescent="0.1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row>
    <row r="125" spans="1:58" x14ac:dyDescent="0.1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row>
    <row r="126" spans="1:58" x14ac:dyDescent="0.1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row>
    <row r="127" spans="1:58" x14ac:dyDescent="0.1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row>
    <row r="128" spans="1:58" x14ac:dyDescent="0.1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row>
    <row r="129" spans="1:58" x14ac:dyDescent="0.1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row>
    <row r="130" spans="1:58" x14ac:dyDescent="0.1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row>
    <row r="131" spans="1:58" x14ac:dyDescent="0.1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row>
    <row r="132" spans="1:58" x14ac:dyDescent="0.1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row>
    <row r="133" spans="1:58" x14ac:dyDescent="0.1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row>
    <row r="134" spans="1:58" x14ac:dyDescent="0.1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row>
    <row r="135" spans="1:58" x14ac:dyDescent="0.1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row>
    <row r="136" spans="1:58" x14ac:dyDescent="0.1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row>
    <row r="137" spans="1:58" x14ac:dyDescent="0.1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row>
    <row r="138" spans="1:58" x14ac:dyDescent="0.1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row>
    <row r="139" spans="1:58" x14ac:dyDescent="0.1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row>
    <row r="140" spans="1:58" x14ac:dyDescent="0.1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row>
    <row r="141" spans="1:58" x14ac:dyDescent="0.1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row>
    <row r="142" spans="1:58" x14ac:dyDescent="0.1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row>
    <row r="143" spans="1:58" x14ac:dyDescent="0.1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row>
    <row r="144" spans="1:58" x14ac:dyDescent="0.1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row>
    <row r="145" spans="1:58" x14ac:dyDescent="0.1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row>
    <row r="146" spans="1:58" x14ac:dyDescent="0.1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row>
    <row r="147" spans="1:58" x14ac:dyDescent="0.1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row>
    <row r="148" spans="1:58" x14ac:dyDescent="0.1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row>
    <row r="149" spans="1:58" x14ac:dyDescent="0.1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row>
    <row r="150" spans="1:58" x14ac:dyDescent="0.1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row>
    <row r="151" spans="1:58" x14ac:dyDescent="0.1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row>
    <row r="152" spans="1:58" x14ac:dyDescent="0.1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row>
  </sheetData>
  <sheetProtection algorithmName="SHA-512" hashValue="Qq3JSeWQ+VuqkSQ+HpTotJSZUsD0Qcb1WalmvHTD3IGr5oB6Oa3Zhpu8nGv7vS4gV68ri3Z0XbjRkP4Kozul+Q==" saltValue="dvZdGnErXzec66hC6qeSJw==" spinCount="100000" sheet="1" objects="1" scenarios="1"/>
  <mergeCells count="84">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49:C55"/>
    <mergeCell ref="D49:P52"/>
    <mergeCell ref="Q49:S52"/>
    <mergeCell ref="T49:AC52"/>
    <mergeCell ref="AD49:AG52"/>
    <mergeCell ref="D53:AR55"/>
    <mergeCell ref="B69:K72"/>
    <mergeCell ref="L69:AS72"/>
    <mergeCell ref="B73:AS73"/>
    <mergeCell ref="B74:K74"/>
    <mergeCell ref="AB60:AR60"/>
    <mergeCell ref="B56:C60"/>
    <mergeCell ref="D56:M59"/>
    <mergeCell ref="N56:W59"/>
    <mergeCell ref="X56:AA59"/>
    <mergeCell ref="AB56:AG59"/>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s>
  <phoneticPr fontId="1"/>
  <conditionalFormatting sqref="B30:I30">
    <cfRule type="expression" dxfId="46" priority="1">
      <formula>LEN($J$25)&gt;$AU$25</formula>
    </cfRule>
  </conditionalFormatting>
  <conditionalFormatting sqref="J10">
    <cfRule type="expression" dxfId="45" priority="12">
      <formula>$AV$12="OK"</formula>
    </cfRule>
  </conditionalFormatting>
  <conditionalFormatting sqref="J17:M18">
    <cfRule type="expression" dxfId="44" priority="30">
      <formula>$J$17&lt;&gt;""</formula>
    </cfRule>
  </conditionalFormatting>
  <conditionalFormatting sqref="J8:U9">
    <cfRule type="expression" dxfId="43" priority="13">
      <formula>$AV$8="OK"</formula>
    </cfRule>
  </conditionalFormatting>
  <conditionalFormatting sqref="J14:W16">
    <cfRule type="expression" dxfId="42" priority="33">
      <formula>$AV$14="OK"</formula>
    </cfRule>
  </conditionalFormatting>
  <conditionalFormatting sqref="J32:AA37">
    <cfRule type="expression" dxfId="41" priority="5">
      <formula>$J$32&lt;&gt;""</formula>
    </cfRule>
  </conditionalFormatting>
  <conditionalFormatting sqref="J21:AS22">
    <cfRule type="expression" dxfId="40" priority="26">
      <formula>$AV$21="OK"</formula>
    </cfRule>
  </conditionalFormatting>
  <conditionalFormatting sqref="J25:AS30">
    <cfRule type="expression" dxfId="39" priority="25">
      <formula>$AV$25="OK"</formula>
    </cfRule>
  </conditionalFormatting>
  <conditionalFormatting sqref="J38:AS39">
    <cfRule type="expression" dxfId="38" priority="24">
      <formula>$AV$38="OK"</formula>
    </cfRule>
  </conditionalFormatting>
  <conditionalFormatting sqref="L10:U11">
    <cfRule type="expression" dxfId="37" priority="6">
      <formula>$AV$10="OK"</formula>
    </cfRule>
  </conditionalFormatting>
  <conditionalFormatting sqref="L69:AS72">
    <cfRule type="expression" dxfId="36" priority="23">
      <formula>$AV$69="OK"</formula>
    </cfRule>
  </conditionalFormatting>
  <conditionalFormatting sqref="O17:R18">
    <cfRule type="expression" dxfId="35" priority="29">
      <formula>$O$17&lt;&gt;""</formula>
    </cfRule>
  </conditionalFormatting>
  <conditionalFormatting sqref="T17:W18">
    <cfRule type="expression" dxfId="34" priority="28">
      <formula>$T$17&lt;&gt;""</formula>
    </cfRule>
  </conditionalFormatting>
  <conditionalFormatting sqref="X3:AO4">
    <cfRule type="expression" dxfId="33" priority="22">
      <formula>$AV$3=$AU$3</formula>
    </cfRule>
  </conditionalFormatting>
  <conditionalFormatting sqref="AB32:AS32">
    <cfRule type="expression" dxfId="32" priority="4">
      <formula>$AB$33&lt;&gt;""</formula>
    </cfRule>
  </conditionalFormatting>
  <conditionalFormatting sqref="AB33:AS37">
    <cfRule type="expression" dxfId="31" priority="2">
      <formula>$AU$31=TRUE</formula>
    </cfRule>
    <cfRule type="expression" dxfId="30" priority="3">
      <formula>$AB$33&lt;&gt;""</formula>
    </cfRule>
  </conditionalFormatting>
  <conditionalFormatting sqref="AD8">
    <cfRule type="expression" dxfId="29" priority="11">
      <formula>$AV$9="OK"</formula>
    </cfRule>
  </conditionalFormatting>
  <conditionalFormatting sqref="AF14:AS14">
    <cfRule type="expression" dxfId="28" priority="32">
      <formula>$AV$15="OK"</formula>
    </cfRule>
  </conditionalFormatting>
  <conditionalFormatting sqref="AF15:AS16">
    <cfRule type="expression" dxfId="27" priority="31">
      <formula>$AV$16="OK"</formula>
    </cfRule>
  </conditionalFormatting>
  <conditionalFormatting sqref="AF17:AS18">
    <cfRule type="expression" dxfId="26" priority="27">
      <formula>$AF$17&lt;&gt;""</formula>
    </cfRule>
  </conditionalFormatting>
  <conditionalFormatting sqref="AR83">
    <cfRule type="expression" dxfId="25" priority="14">
      <formula>$AU$84=TRUE</formula>
    </cfRule>
  </conditionalFormatting>
  <dataValidations count="2">
    <dataValidation showInputMessage="1" showErrorMessage="1" sqref="AH56"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84</xdr:row>
                    <xdr:rowOff>28575</xdr:rowOff>
                  </from>
                  <to>
                    <xdr:col>44</xdr:col>
                    <xdr:colOff>76200</xdr:colOff>
                    <xdr:row>85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499"/>
  <sheetViews>
    <sheetView showGridLines="0" zoomScaleNormal="100" workbookViewId="0"/>
  </sheetViews>
  <sheetFormatPr defaultColWidth="9" defaultRowHeight="17.25" customHeight="1" outlineLevelRow="1" x14ac:dyDescent="0.15"/>
  <cols>
    <col min="1" max="1" width="4.375" style="150" customWidth="1"/>
    <col min="2" max="3" width="5.75" style="150" customWidth="1"/>
    <col min="4" max="4" width="24.875" style="150" customWidth="1"/>
    <col min="5" max="5" width="9" style="150"/>
    <col min="6" max="7" width="18" style="150" customWidth="1"/>
    <col min="8" max="8" width="25" style="150" customWidth="1"/>
    <col min="9" max="9" width="4.375" style="150" customWidth="1"/>
    <col min="10" max="10" width="6.5" style="150" customWidth="1"/>
    <col min="11" max="11" width="12.5" style="150" bestFit="1" customWidth="1"/>
    <col min="12" max="12" width="25.25" style="150" customWidth="1"/>
    <col min="13" max="13" width="6.625" style="150" customWidth="1"/>
    <col min="14" max="14" width="22.625" style="150" customWidth="1"/>
    <col min="15" max="15" width="5.25" style="150" bestFit="1" customWidth="1"/>
    <col min="16" max="16" width="19.5" style="150" customWidth="1"/>
    <col min="17" max="17" width="23.75" style="150" customWidth="1"/>
    <col min="18" max="18" width="9.25" style="150" hidden="1" customWidth="1"/>
    <col min="19" max="19" width="9" style="150" hidden="1" customWidth="1"/>
    <col min="20" max="20" width="21.375" style="150" customWidth="1"/>
    <col min="21" max="21" width="21.625" style="150" customWidth="1"/>
    <col min="22" max="16384" width="9" style="150"/>
  </cols>
  <sheetData>
    <row r="1" spans="1:21" customFormat="1" ht="24" x14ac:dyDescent="0.15">
      <c r="A1" s="21" t="s">
        <v>213</v>
      </c>
      <c r="I1" t="s">
        <v>212</v>
      </c>
    </row>
    <row r="2" spans="1:21" customFormat="1" ht="13.5" x14ac:dyDescent="0.15">
      <c r="A2" t="s">
        <v>211</v>
      </c>
      <c r="I2" s="489" t="s">
        <v>139</v>
      </c>
      <c r="J2" s="489"/>
      <c r="K2" t="s">
        <v>210</v>
      </c>
    </row>
    <row r="3" spans="1:21" customFormat="1" ht="13.5" x14ac:dyDescent="0.15">
      <c r="A3" t="s">
        <v>209</v>
      </c>
      <c r="I3" s="490" t="s">
        <v>208</v>
      </c>
      <c r="J3" s="490"/>
      <c r="K3" t="s">
        <v>207</v>
      </c>
    </row>
    <row r="4" spans="1:21" customFormat="1" ht="4.5" customHeight="1" x14ac:dyDescent="0.15"/>
    <row r="5" spans="1:21" customFormat="1" ht="18.75" x14ac:dyDescent="0.15">
      <c r="B5" s="143" t="s">
        <v>206</v>
      </c>
      <c r="C5" s="139"/>
      <c r="D5" s="139"/>
      <c r="E5" s="139"/>
      <c r="F5" s="139"/>
      <c r="G5" s="138"/>
    </row>
    <row r="6" spans="1:21" customFormat="1" ht="13.5" x14ac:dyDescent="0.15">
      <c r="B6" s="146" t="s">
        <v>205</v>
      </c>
      <c r="C6" s="146"/>
      <c r="D6" s="146"/>
      <c r="E6" s="146"/>
      <c r="F6" s="146"/>
      <c r="G6" s="145"/>
    </row>
    <row r="7" spans="1:21" customFormat="1" ht="4.5" customHeight="1" x14ac:dyDescent="0.15"/>
    <row r="8" spans="1:21" customFormat="1" ht="33" customHeight="1" thickBot="1" x14ac:dyDescent="0.2">
      <c r="B8" s="235" t="s">
        <v>69</v>
      </c>
      <c r="C8" s="235"/>
      <c r="D8" s="118">
        <f>製造事業者名</f>
        <v>0</v>
      </c>
      <c r="E8" s="235" t="s">
        <v>63</v>
      </c>
      <c r="F8" s="235"/>
      <c r="G8" s="488">
        <f>製品名称</f>
        <v>0</v>
      </c>
      <c r="H8" s="488"/>
    </row>
    <row r="9" spans="1:21" customFormat="1" ht="33" customHeight="1" thickBot="1" x14ac:dyDescent="0.2">
      <c r="B9" s="235" t="s">
        <v>204</v>
      </c>
      <c r="C9" s="235"/>
      <c r="D9" s="144"/>
      <c r="E9" s="491" t="s">
        <v>64</v>
      </c>
      <c r="F9" s="235"/>
      <c r="G9" s="488">
        <f>型番</f>
        <v>0</v>
      </c>
      <c r="H9" s="488"/>
    </row>
    <row r="10" spans="1:21" customFormat="1" ht="5.25" customHeight="1" x14ac:dyDescent="0.15"/>
    <row r="11" spans="1:21" customFormat="1" ht="18.75" x14ac:dyDescent="0.15">
      <c r="B11" s="143" t="s">
        <v>203</v>
      </c>
      <c r="C11" s="139"/>
      <c r="D11" s="139"/>
      <c r="E11" s="139"/>
      <c r="F11" s="139"/>
      <c r="G11" s="139"/>
      <c r="H11" s="138"/>
      <c r="J11" s="143" t="s">
        <v>233</v>
      </c>
      <c r="K11" s="139"/>
      <c r="L11" s="139"/>
      <c r="M11" s="139"/>
      <c r="N11" s="139"/>
      <c r="O11" s="139"/>
      <c r="P11" s="139"/>
      <c r="Q11" s="139"/>
      <c r="R11" s="139"/>
      <c r="S11" s="139"/>
      <c r="T11" s="139"/>
      <c r="U11" s="138"/>
    </row>
    <row r="12" spans="1:21" customFormat="1" ht="13.5" x14ac:dyDescent="0.15">
      <c r="B12" s="139" t="s">
        <v>202</v>
      </c>
      <c r="C12" s="139"/>
      <c r="D12" s="139"/>
      <c r="E12" s="139"/>
      <c r="F12" s="139"/>
      <c r="G12" s="139"/>
      <c r="H12" s="138"/>
      <c r="J12" s="140" t="s">
        <v>201</v>
      </c>
      <c r="K12" s="140"/>
      <c r="L12" s="139"/>
      <c r="M12" s="139"/>
      <c r="N12" s="139"/>
      <c r="O12" s="139"/>
      <c r="P12" s="139"/>
      <c r="Q12" s="139"/>
      <c r="R12" s="139"/>
      <c r="S12" s="139"/>
      <c r="T12" s="139"/>
      <c r="U12" s="138"/>
    </row>
    <row r="13" spans="1:21" customFormat="1" ht="13.5" x14ac:dyDescent="0.15">
      <c r="B13" s="142" t="s">
        <v>232</v>
      </c>
      <c r="C13" s="142"/>
      <c r="D13" s="142"/>
      <c r="E13" s="142"/>
      <c r="F13" s="142"/>
      <c r="G13" s="142"/>
      <c r="H13" s="141"/>
      <c r="J13" s="140" t="s">
        <v>200</v>
      </c>
      <c r="K13" s="140"/>
      <c r="L13" s="139"/>
      <c r="M13" s="139"/>
      <c r="N13" s="139"/>
      <c r="O13" s="139"/>
      <c r="P13" s="139"/>
      <c r="Q13" s="139"/>
      <c r="R13" s="139"/>
      <c r="S13" s="139"/>
      <c r="T13" s="139"/>
      <c r="U13" s="138"/>
    </row>
    <row r="14" spans="1:21" customFormat="1" ht="13.5" x14ac:dyDescent="0.15">
      <c r="G14" s="116"/>
      <c r="H14" s="116"/>
      <c r="J14" s="139" t="s">
        <v>199</v>
      </c>
      <c r="K14" s="139"/>
      <c r="L14" s="139"/>
      <c r="M14" s="139"/>
      <c r="N14" s="139"/>
      <c r="O14" s="139"/>
      <c r="P14" s="139"/>
      <c r="Q14" s="139"/>
      <c r="R14" s="139"/>
      <c r="S14" s="139"/>
      <c r="T14" s="139"/>
      <c r="U14" s="138"/>
    </row>
    <row r="15" spans="1:21" customFormat="1" ht="13.5" x14ac:dyDescent="0.15">
      <c r="G15" s="116"/>
      <c r="H15" s="116"/>
      <c r="J15" s="137" t="s">
        <v>198</v>
      </c>
      <c r="K15" s="136"/>
      <c r="L15" s="136"/>
      <c r="M15" s="136"/>
      <c r="N15" s="136"/>
      <c r="O15" s="136"/>
      <c r="P15" s="136"/>
      <c r="Q15" s="136"/>
      <c r="R15" s="136"/>
      <c r="S15" s="136"/>
      <c r="T15" s="136"/>
      <c r="U15" s="135"/>
    </row>
    <row r="16" spans="1:21" customFormat="1" ht="4.5" customHeight="1" thickBot="1" x14ac:dyDescent="0.2">
      <c r="G16" s="116"/>
      <c r="H16" s="116"/>
    </row>
    <row r="17" spans="2:21" customFormat="1" ht="18" thickBot="1" x14ac:dyDescent="0.2">
      <c r="D17" s="120"/>
      <c r="E17" s="120"/>
      <c r="F17" s="134" t="s">
        <v>197</v>
      </c>
      <c r="G17" s="133">
        <f>SUM(G19:G34)</f>
        <v>0</v>
      </c>
      <c r="H17" s="132" t="s">
        <v>196</v>
      </c>
      <c r="J17" s="487" t="str">
        <f>IF(COUNTA(L19:L141)&gt;=3,"","納品実績の入力件数が不足しています")</f>
        <v>納品実績の入力件数が不足しています</v>
      </c>
      <c r="K17" s="487"/>
      <c r="L17" s="487"/>
      <c r="M17" s="131"/>
      <c r="Q17" s="116" t="s">
        <v>195</v>
      </c>
    </row>
    <row r="18" spans="2:21" customFormat="1" ht="27" x14ac:dyDescent="0.15">
      <c r="B18" s="130" t="s">
        <v>65</v>
      </c>
      <c r="C18" s="130" t="s">
        <v>191</v>
      </c>
      <c r="D18" s="129" t="s">
        <v>190</v>
      </c>
      <c r="E18" s="129" t="s">
        <v>189</v>
      </c>
      <c r="F18" s="128" t="s">
        <v>194</v>
      </c>
      <c r="G18" s="128" t="s">
        <v>193</v>
      </c>
      <c r="H18" s="119" t="s">
        <v>192</v>
      </c>
      <c r="I18" s="127"/>
      <c r="J18" s="126" t="s">
        <v>65</v>
      </c>
      <c r="K18" s="124" t="s">
        <v>66</v>
      </c>
      <c r="L18" s="124" t="s">
        <v>67</v>
      </c>
      <c r="M18" s="124" t="s">
        <v>191</v>
      </c>
      <c r="N18" s="125" t="s">
        <v>190</v>
      </c>
      <c r="O18" s="124" t="s">
        <v>189</v>
      </c>
      <c r="P18" s="123" t="s">
        <v>188</v>
      </c>
      <c r="Q18" s="123" t="s">
        <v>187</v>
      </c>
      <c r="R18" s="122" t="s">
        <v>186</v>
      </c>
      <c r="S18" s="121" t="s">
        <v>185</v>
      </c>
      <c r="T18" s="120" t="s">
        <v>184</v>
      </c>
      <c r="U18" s="119" t="s">
        <v>183</v>
      </c>
    </row>
    <row r="19" spans="2:21" ht="17.25" customHeight="1" x14ac:dyDescent="0.15">
      <c r="B19" s="147">
        <v>1</v>
      </c>
      <c r="C19" s="147" t="s">
        <v>182</v>
      </c>
      <c r="D19" s="185"/>
      <c r="E19" s="185"/>
      <c r="F19" s="148" t="str">
        <f t="shared" ref="F19:F34" si="0">IF(D19&lt;&gt;"",ROUNDDOWN(SUMIF($N$19:$P$498,D19,$P$19:$P$498)/COUNTIF($N$19:$N$498,D19),0),"")</f>
        <v/>
      </c>
      <c r="G19" s="148" t="str">
        <f t="shared" ref="G19:G34" si="1">IF(D19&lt;&gt;"",E19*F19,"")</f>
        <v/>
      </c>
      <c r="H19" s="149" t="str">
        <f>IF(D19&lt;&gt;"",IF(E19&lt;&gt;"","OK","数量が未入力です"),"製品の明細が未入力です")</f>
        <v>製品の明細が未入力です</v>
      </c>
      <c r="J19" s="151">
        <v>1</v>
      </c>
      <c r="K19" s="152"/>
      <c r="L19" s="152"/>
      <c r="M19" s="153" t="s">
        <v>182</v>
      </c>
      <c r="N19" s="154" t="str">
        <f>IF(K19&amp;L19&lt;&gt;"",IF($D$19&lt;&gt;"",$D$19,""),"")</f>
        <v/>
      </c>
      <c r="O19" s="152"/>
      <c r="P19" s="155" t="str">
        <f t="shared" ref="P19:P82" si="2">IF(ISERROR(ROUND(Q19/O19,0)),"",ROUND(Q19/O19,0))</f>
        <v/>
      </c>
      <c r="Q19" s="156"/>
      <c r="R19" s="150">
        <f>IF(N19&lt;&gt;"",VLOOKUP(N19,$D$19:$E$34,2,FALSE),0)</f>
        <v>0</v>
      </c>
      <c r="S19" s="150">
        <f>IF($E$19&gt;0,IF(MOD(O19,$E$19)=0,O19/$E$19,-1),-1)</f>
        <v>-1</v>
      </c>
      <c r="T19" s="157" t="str">
        <f>IF(N19&lt;&gt;"",IF(O19&lt;&gt;"",IF(S19&gt;0,"OK","数量が不足しています"),"数量が未入力です"),"")</f>
        <v/>
      </c>
      <c r="U19" s="157" t="str">
        <f t="shared" ref="U19:U82" si="3">IF(O19&lt;&gt;"",IF(Q19&lt;&gt;"","OK","未入力です"),"")</f>
        <v/>
      </c>
    </row>
    <row r="20" spans="2:21" ht="17.25" customHeight="1" x14ac:dyDescent="0.15">
      <c r="B20" s="158">
        <v>1</v>
      </c>
      <c r="C20" s="158" t="s">
        <v>181</v>
      </c>
      <c r="D20" s="186"/>
      <c r="E20" s="186"/>
      <c r="F20" s="159" t="str">
        <f t="shared" si="0"/>
        <v/>
      </c>
      <c r="G20" s="159" t="str">
        <f t="shared" si="1"/>
        <v/>
      </c>
      <c r="H20" s="149" t="str">
        <f t="shared" ref="H20:H34" si="4">IF(D20&lt;&gt;"",IF(E20&lt;&gt;"","OK","数量が未入力です"),"")</f>
        <v/>
      </c>
      <c r="J20" s="160"/>
      <c r="K20" s="161"/>
      <c r="L20" s="161"/>
      <c r="M20" s="162" t="s">
        <v>181</v>
      </c>
      <c r="N20" s="163" t="str">
        <f>IF(K19&amp;L19&lt;&gt;"",IF($D$20&lt;&gt;"",$D$20,""),"")</f>
        <v/>
      </c>
      <c r="O20" s="164"/>
      <c r="P20" s="165" t="str">
        <f t="shared" si="2"/>
        <v/>
      </c>
      <c r="Q20" s="166"/>
      <c r="R20" s="150">
        <f t="shared" ref="R20:R50" si="5">IF(N20&lt;&gt;"",VLOOKUP(N20,$D$19:$E$34,2,FALSE),0)</f>
        <v>0</v>
      </c>
      <c r="S20" s="150">
        <f>IF(S19&gt;0,R20*S19,99999999)</f>
        <v>99999999</v>
      </c>
      <c r="T20" s="157" t="str">
        <f>IF(N20&lt;&gt;"",IF(O20&lt;&gt;"",IF(O20&gt;=S20,"OK","数量が不足しています"),"数量が未入力です"),"")</f>
        <v/>
      </c>
      <c r="U20" s="157" t="str">
        <f t="shared" si="3"/>
        <v/>
      </c>
    </row>
    <row r="21" spans="2:21" ht="17.25" customHeight="1" x14ac:dyDescent="0.15">
      <c r="B21" s="167">
        <v>2</v>
      </c>
      <c r="C21" s="167" t="s">
        <v>181</v>
      </c>
      <c r="D21" s="187"/>
      <c r="E21" s="187"/>
      <c r="F21" s="168" t="str">
        <f t="shared" si="0"/>
        <v/>
      </c>
      <c r="G21" s="168" t="str">
        <f t="shared" si="1"/>
        <v/>
      </c>
      <c r="H21" s="149" t="str">
        <f t="shared" si="4"/>
        <v/>
      </c>
      <c r="J21" s="160"/>
      <c r="K21" s="161"/>
      <c r="L21" s="161"/>
      <c r="M21" s="162" t="s">
        <v>181</v>
      </c>
      <c r="N21" s="163" t="str">
        <f>IF(K19&amp;L19&lt;&gt;"",IF($D$21&lt;&gt;"",$D$21,""),"")</f>
        <v/>
      </c>
      <c r="O21" s="164"/>
      <c r="P21" s="165" t="str">
        <f t="shared" si="2"/>
        <v/>
      </c>
      <c r="Q21" s="166"/>
      <c r="R21" s="150">
        <f t="shared" si="5"/>
        <v>0</v>
      </c>
      <c r="S21" s="150">
        <f>IF(S19&gt;0,R21*S19,99999999)</f>
        <v>99999999</v>
      </c>
      <c r="T21" s="157" t="str">
        <f t="shared" ref="T21:T82" si="6">IF(N21&lt;&gt;"",IF(O21&lt;&gt;"",IF(O21&gt;=S21,"OK","数量が不足しています"),"数量が未入力です"),"")</f>
        <v/>
      </c>
      <c r="U21" s="157" t="str">
        <f t="shared" si="3"/>
        <v/>
      </c>
    </row>
    <row r="22" spans="2:21" ht="17.25" customHeight="1" x14ac:dyDescent="0.15">
      <c r="B22" s="167">
        <v>3</v>
      </c>
      <c r="C22" s="167" t="s">
        <v>181</v>
      </c>
      <c r="D22" s="187"/>
      <c r="E22" s="187"/>
      <c r="F22" s="168" t="str">
        <f t="shared" si="0"/>
        <v/>
      </c>
      <c r="G22" s="168" t="str">
        <f t="shared" si="1"/>
        <v/>
      </c>
      <c r="H22" s="149" t="str">
        <f t="shared" si="4"/>
        <v/>
      </c>
      <c r="J22" s="160"/>
      <c r="K22" s="161"/>
      <c r="L22" s="161"/>
      <c r="M22" s="162" t="s">
        <v>181</v>
      </c>
      <c r="N22" s="163" t="str">
        <f>IF(K19&amp;L19&lt;&gt;"",IF($D$22&lt;&gt;"",$D$22,""),"")</f>
        <v/>
      </c>
      <c r="O22" s="164"/>
      <c r="P22" s="165" t="str">
        <f t="shared" si="2"/>
        <v/>
      </c>
      <c r="Q22" s="166"/>
      <c r="R22" s="150">
        <f t="shared" si="5"/>
        <v>0</v>
      </c>
      <c r="S22" s="150">
        <f>IF(S19&gt;0,R22*S19,99999999)</f>
        <v>99999999</v>
      </c>
      <c r="T22" s="157" t="str">
        <f t="shared" si="6"/>
        <v/>
      </c>
      <c r="U22" s="157" t="str">
        <f t="shared" si="3"/>
        <v/>
      </c>
    </row>
    <row r="23" spans="2:21" ht="17.25" customHeight="1" x14ac:dyDescent="0.15">
      <c r="B23" s="167">
        <v>4</v>
      </c>
      <c r="C23" s="167" t="s">
        <v>181</v>
      </c>
      <c r="D23" s="187"/>
      <c r="E23" s="187"/>
      <c r="F23" s="163" t="str">
        <f t="shared" si="0"/>
        <v/>
      </c>
      <c r="G23" s="168" t="str">
        <f t="shared" si="1"/>
        <v/>
      </c>
      <c r="H23" s="149" t="str">
        <f t="shared" si="4"/>
        <v/>
      </c>
      <c r="J23" s="160"/>
      <c r="K23" s="161"/>
      <c r="L23" s="161"/>
      <c r="M23" s="162" t="s">
        <v>181</v>
      </c>
      <c r="N23" s="163" t="str">
        <f>IF(K19&amp;L19&lt;&gt;"",IF($D$23&lt;&gt;"",$D$23,""),"")</f>
        <v/>
      </c>
      <c r="O23" s="164"/>
      <c r="P23" s="165" t="str">
        <f t="shared" si="2"/>
        <v/>
      </c>
      <c r="Q23" s="166"/>
      <c r="R23" s="150">
        <f t="shared" si="5"/>
        <v>0</v>
      </c>
      <c r="S23" s="150">
        <f>IF(S19&gt;0,R23*S19,99999999)</f>
        <v>99999999</v>
      </c>
      <c r="T23" s="157" t="str">
        <f t="shared" si="6"/>
        <v/>
      </c>
      <c r="U23" s="157" t="str">
        <f t="shared" si="3"/>
        <v/>
      </c>
    </row>
    <row r="24" spans="2:21" ht="17.25" customHeight="1" x14ac:dyDescent="0.15">
      <c r="B24" s="167">
        <v>5</v>
      </c>
      <c r="C24" s="167" t="s">
        <v>181</v>
      </c>
      <c r="D24" s="187"/>
      <c r="E24" s="187"/>
      <c r="F24" s="163" t="str">
        <f t="shared" si="0"/>
        <v/>
      </c>
      <c r="G24" s="163" t="str">
        <f t="shared" si="1"/>
        <v/>
      </c>
      <c r="H24" s="149" t="str">
        <f t="shared" si="4"/>
        <v/>
      </c>
      <c r="J24" s="160"/>
      <c r="K24" s="161"/>
      <c r="L24" s="161"/>
      <c r="M24" s="162" t="s">
        <v>181</v>
      </c>
      <c r="N24" s="163" t="str">
        <f>IF(K19&amp;L19&lt;&gt;"",IF($D$24&lt;&gt;"",$D$24,""),"")</f>
        <v/>
      </c>
      <c r="O24" s="164"/>
      <c r="P24" s="165" t="str">
        <f t="shared" si="2"/>
        <v/>
      </c>
      <c r="Q24" s="166"/>
      <c r="R24" s="150">
        <f t="shared" si="5"/>
        <v>0</v>
      </c>
      <c r="S24" s="150">
        <f>IF(S19&gt;0,R24*S19,99999999)</f>
        <v>99999999</v>
      </c>
      <c r="T24" s="157" t="str">
        <f t="shared" si="6"/>
        <v/>
      </c>
      <c r="U24" s="157" t="str">
        <f t="shared" si="3"/>
        <v/>
      </c>
    </row>
    <row r="25" spans="2:21" ht="17.25" customHeight="1" x14ac:dyDescent="0.15">
      <c r="B25" s="167">
        <v>6</v>
      </c>
      <c r="C25" s="167" t="s">
        <v>181</v>
      </c>
      <c r="D25" s="187"/>
      <c r="E25" s="187"/>
      <c r="F25" s="163" t="str">
        <f t="shared" si="0"/>
        <v/>
      </c>
      <c r="G25" s="163" t="str">
        <f t="shared" si="1"/>
        <v/>
      </c>
      <c r="H25" s="149" t="str">
        <f t="shared" si="4"/>
        <v/>
      </c>
      <c r="J25" s="160"/>
      <c r="K25" s="161"/>
      <c r="L25" s="161"/>
      <c r="M25" s="162" t="s">
        <v>181</v>
      </c>
      <c r="N25" s="163" t="str">
        <f>IF(K19&amp;L19&lt;&gt;"",IF($D$25&lt;&gt;"",$D$25,""),"")</f>
        <v/>
      </c>
      <c r="O25" s="164"/>
      <c r="P25" s="165" t="str">
        <f t="shared" si="2"/>
        <v/>
      </c>
      <c r="Q25" s="166"/>
      <c r="R25" s="150">
        <f t="shared" si="5"/>
        <v>0</v>
      </c>
      <c r="S25" s="150">
        <f>IF(S19&gt;0,R25*S19,99999999)</f>
        <v>99999999</v>
      </c>
      <c r="T25" s="157" t="str">
        <f t="shared" si="6"/>
        <v/>
      </c>
      <c r="U25" s="157" t="str">
        <f t="shared" si="3"/>
        <v/>
      </c>
    </row>
    <row r="26" spans="2:21" ht="17.25" customHeight="1" x14ac:dyDescent="0.15">
      <c r="B26" s="167">
        <v>7</v>
      </c>
      <c r="C26" s="167" t="s">
        <v>181</v>
      </c>
      <c r="D26" s="187"/>
      <c r="E26" s="187"/>
      <c r="F26" s="163" t="str">
        <f t="shared" si="0"/>
        <v/>
      </c>
      <c r="G26" s="163" t="str">
        <f t="shared" si="1"/>
        <v/>
      </c>
      <c r="H26" s="149" t="str">
        <f t="shared" si="4"/>
        <v/>
      </c>
      <c r="J26" s="160"/>
      <c r="K26" s="161"/>
      <c r="L26" s="161"/>
      <c r="M26" s="162" t="s">
        <v>181</v>
      </c>
      <c r="N26" s="163" t="str">
        <f>IF(K19&amp;L19&lt;&gt;"",IF($D$26&lt;&gt;"",$D$26,""),"")</f>
        <v/>
      </c>
      <c r="O26" s="164"/>
      <c r="P26" s="165" t="str">
        <f t="shared" si="2"/>
        <v/>
      </c>
      <c r="Q26" s="166"/>
      <c r="R26" s="150">
        <f t="shared" si="5"/>
        <v>0</v>
      </c>
      <c r="S26" s="150">
        <f>IF(S19&gt;0,R26*S19,99999999)</f>
        <v>99999999</v>
      </c>
      <c r="T26" s="157" t="str">
        <f t="shared" si="6"/>
        <v/>
      </c>
      <c r="U26" s="157" t="str">
        <f t="shared" si="3"/>
        <v/>
      </c>
    </row>
    <row r="27" spans="2:21" ht="17.25" customHeight="1" x14ac:dyDescent="0.15">
      <c r="B27" s="167">
        <v>8</v>
      </c>
      <c r="C27" s="167" t="s">
        <v>181</v>
      </c>
      <c r="D27" s="187"/>
      <c r="E27" s="187"/>
      <c r="F27" s="163" t="str">
        <f t="shared" si="0"/>
        <v/>
      </c>
      <c r="G27" s="163" t="str">
        <f t="shared" si="1"/>
        <v/>
      </c>
      <c r="H27" s="149" t="str">
        <f t="shared" si="4"/>
        <v/>
      </c>
      <c r="J27" s="160"/>
      <c r="K27" s="161"/>
      <c r="L27" s="161"/>
      <c r="M27" s="162" t="s">
        <v>181</v>
      </c>
      <c r="N27" s="163" t="str">
        <f>IF(K19&amp;L19&lt;&gt;"",IF($D$27&lt;&gt;"",$D$27,""),"")</f>
        <v/>
      </c>
      <c r="O27" s="164"/>
      <c r="P27" s="165" t="str">
        <f t="shared" si="2"/>
        <v/>
      </c>
      <c r="Q27" s="166"/>
      <c r="R27" s="150">
        <f t="shared" si="5"/>
        <v>0</v>
      </c>
      <c r="S27" s="150">
        <f>IF(S19&gt;0,R27*S19,99999999)</f>
        <v>99999999</v>
      </c>
      <c r="T27" s="157" t="str">
        <f t="shared" si="6"/>
        <v/>
      </c>
      <c r="U27" s="157" t="str">
        <f t="shared" si="3"/>
        <v/>
      </c>
    </row>
    <row r="28" spans="2:21" ht="17.25" customHeight="1" x14ac:dyDescent="0.15">
      <c r="B28" s="167">
        <v>9</v>
      </c>
      <c r="C28" s="167" t="s">
        <v>181</v>
      </c>
      <c r="D28" s="187"/>
      <c r="E28" s="187"/>
      <c r="F28" s="163" t="str">
        <f t="shared" si="0"/>
        <v/>
      </c>
      <c r="G28" s="163" t="str">
        <f t="shared" si="1"/>
        <v/>
      </c>
      <c r="H28" s="149" t="str">
        <f t="shared" si="4"/>
        <v/>
      </c>
      <c r="J28" s="160"/>
      <c r="K28" s="161"/>
      <c r="L28" s="161"/>
      <c r="M28" s="162" t="s">
        <v>181</v>
      </c>
      <c r="N28" s="163" t="str">
        <f>IF(K19&amp;L19&lt;&gt;"",IF($D$28&lt;&gt;"",$D$28,""),"")</f>
        <v/>
      </c>
      <c r="O28" s="164"/>
      <c r="P28" s="165" t="str">
        <f t="shared" si="2"/>
        <v/>
      </c>
      <c r="Q28" s="166"/>
      <c r="R28" s="150">
        <f t="shared" si="5"/>
        <v>0</v>
      </c>
      <c r="S28" s="150">
        <f>IF(S19&gt;0,R28*S19,99999999)</f>
        <v>99999999</v>
      </c>
      <c r="T28" s="157" t="str">
        <f t="shared" si="6"/>
        <v/>
      </c>
      <c r="U28" s="157" t="str">
        <f t="shared" si="3"/>
        <v/>
      </c>
    </row>
    <row r="29" spans="2:21" ht="17.25" customHeight="1" x14ac:dyDescent="0.15">
      <c r="B29" s="167">
        <v>10</v>
      </c>
      <c r="C29" s="167" t="s">
        <v>181</v>
      </c>
      <c r="D29" s="187"/>
      <c r="E29" s="187"/>
      <c r="F29" s="163" t="str">
        <f t="shared" si="0"/>
        <v/>
      </c>
      <c r="G29" s="163" t="str">
        <f t="shared" si="1"/>
        <v/>
      </c>
      <c r="H29" s="149" t="str">
        <f t="shared" si="4"/>
        <v/>
      </c>
      <c r="J29" s="160"/>
      <c r="K29" s="161"/>
      <c r="L29" s="161"/>
      <c r="M29" s="162" t="s">
        <v>181</v>
      </c>
      <c r="N29" s="163" t="str">
        <f>IF(K19&amp;L19&lt;&gt;"",IF($D$29&lt;&gt;"",$D$29,""),"")</f>
        <v/>
      </c>
      <c r="O29" s="164"/>
      <c r="P29" s="165" t="str">
        <f t="shared" si="2"/>
        <v/>
      </c>
      <c r="Q29" s="166"/>
      <c r="R29" s="150">
        <f t="shared" si="5"/>
        <v>0</v>
      </c>
      <c r="S29" s="150">
        <f>IF(S19&gt;0,R29*S19,99999999)</f>
        <v>99999999</v>
      </c>
      <c r="T29" s="157" t="str">
        <f t="shared" si="6"/>
        <v/>
      </c>
      <c r="U29" s="157" t="str">
        <f t="shared" si="3"/>
        <v/>
      </c>
    </row>
    <row r="30" spans="2:21" ht="17.25" hidden="1" customHeight="1" outlineLevel="1" x14ac:dyDescent="0.15">
      <c r="B30" s="167">
        <v>11</v>
      </c>
      <c r="C30" s="167" t="s">
        <v>181</v>
      </c>
      <c r="D30" s="187"/>
      <c r="E30" s="187"/>
      <c r="F30" s="163" t="str">
        <f t="shared" si="0"/>
        <v/>
      </c>
      <c r="G30" s="163" t="str">
        <f t="shared" si="1"/>
        <v/>
      </c>
      <c r="H30" s="149" t="str">
        <f t="shared" si="4"/>
        <v/>
      </c>
      <c r="J30" s="160"/>
      <c r="K30" s="161"/>
      <c r="L30" s="161"/>
      <c r="M30" s="162" t="s">
        <v>181</v>
      </c>
      <c r="N30" s="163" t="str">
        <f>IF(K19&amp;L19&lt;&gt;"",IF($D$30&lt;&gt;"",$D$30,""),"")</f>
        <v/>
      </c>
      <c r="O30" s="164"/>
      <c r="P30" s="165" t="str">
        <f t="shared" si="2"/>
        <v/>
      </c>
      <c r="Q30" s="166"/>
      <c r="R30" s="150">
        <f t="shared" si="5"/>
        <v>0</v>
      </c>
      <c r="S30" s="150">
        <f>IF(S19&gt;0,R30*S19,99999999)</f>
        <v>99999999</v>
      </c>
      <c r="T30" s="157" t="str">
        <f t="shared" si="6"/>
        <v/>
      </c>
      <c r="U30" s="157" t="str">
        <f t="shared" si="3"/>
        <v/>
      </c>
    </row>
    <row r="31" spans="2:21" ht="17.25" hidden="1" customHeight="1" outlineLevel="1" x14ac:dyDescent="0.15">
      <c r="B31" s="167">
        <v>12</v>
      </c>
      <c r="C31" s="167" t="s">
        <v>181</v>
      </c>
      <c r="D31" s="187"/>
      <c r="E31" s="187"/>
      <c r="F31" s="163" t="str">
        <f t="shared" si="0"/>
        <v/>
      </c>
      <c r="G31" s="163" t="str">
        <f t="shared" si="1"/>
        <v/>
      </c>
      <c r="H31" s="149" t="str">
        <f t="shared" si="4"/>
        <v/>
      </c>
      <c r="J31" s="160"/>
      <c r="K31" s="161"/>
      <c r="L31" s="161"/>
      <c r="M31" s="162" t="s">
        <v>181</v>
      </c>
      <c r="N31" s="163" t="str">
        <f>IF(K19&amp;L19&lt;&gt;"",IF($D$31&lt;&gt;"",$D$31,""),"")</f>
        <v/>
      </c>
      <c r="O31" s="164"/>
      <c r="P31" s="165" t="str">
        <f t="shared" si="2"/>
        <v/>
      </c>
      <c r="Q31" s="166"/>
      <c r="R31" s="150">
        <f t="shared" si="5"/>
        <v>0</v>
      </c>
      <c r="S31" s="150">
        <f>IF(S19&gt;0,R31*S19,99999999)</f>
        <v>99999999</v>
      </c>
      <c r="T31" s="157" t="str">
        <f t="shared" si="6"/>
        <v/>
      </c>
      <c r="U31" s="157" t="str">
        <f t="shared" si="3"/>
        <v/>
      </c>
    </row>
    <row r="32" spans="2:21" ht="17.25" hidden="1" customHeight="1" outlineLevel="1" x14ac:dyDescent="0.15">
      <c r="B32" s="167">
        <v>13</v>
      </c>
      <c r="C32" s="167" t="s">
        <v>181</v>
      </c>
      <c r="D32" s="187"/>
      <c r="E32" s="187"/>
      <c r="F32" s="163" t="str">
        <f t="shared" si="0"/>
        <v/>
      </c>
      <c r="G32" s="163" t="str">
        <f t="shared" si="1"/>
        <v/>
      </c>
      <c r="H32" s="149" t="str">
        <f t="shared" si="4"/>
        <v/>
      </c>
      <c r="J32" s="160"/>
      <c r="K32" s="161"/>
      <c r="L32" s="161"/>
      <c r="M32" s="162" t="s">
        <v>181</v>
      </c>
      <c r="N32" s="163" t="str">
        <f>IF(K19&amp;L19&lt;&gt;"",IF($D$32&lt;&gt;"",$D$32,""),"")</f>
        <v/>
      </c>
      <c r="O32" s="164"/>
      <c r="P32" s="165" t="str">
        <f t="shared" si="2"/>
        <v/>
      </c>
      <c r="Q32" s="166"/>
      <c r="R32" s="150">
        <f t="shared" si="5"/>
        <v>0</v>
      </c>
      <c r="S32" s="150">
        <f>IF(S19&gt;0,R32*S19,99999999)</f>
        <v>99999999</v>
      </c>
      <c r="T32" s="157" t="str">
        <f t="shared" si="6"/>
        <v/>
      </c>
      <c r="U32" s="157" t="str">
        <f t="shared" si="3"/>
        <v/>
      </c>
    </row>
    <row r="33" spans="2:21" ht="17.25" hidden="1" customHeight="1" outlineLevel="1" x14ac:dyDescent="0.15">
      <c r="B33" s="167">
        <v>14</v>
      </c>
      <c r="C33" s="167" t="s">
        <v>181</v>
      </c>
      <c r="D33" s="187"/>
      <c r="E33" s="187"/>
      <c r="F33" s="163" t="str">
        <f t="shared" si="0"/>
        <v/>
      </c>
      <c r="G33" s="163" t="str">
        <f t="shared" si="1"/>
        <v/>
      </c>
      <c r="H33" s="149" t="str">
        <f t="shared" si="4"/>
        <v/>
      </c>
      <c r="J33" s="160"/>
      <c r="K33" s="161"/>
      <c r="L33" s="161"/>
      <c r="M33" s="162" t="s">
        <v>181</v>
      </c>
      <c r="N33" s="163" t="str">
        <f>IF(K19&amp;L19&lt;&gt;"",IF($D$33&lt;&gt;"",$D$33,""),"")</f>
        <v/>
      </c>
      <c r="O33" s="164"/>
      <c r="P33" s="165" t="str">
        <f t="shared" si="2"/>
        <v/>
      </c>
      <c r="Q33" s="166"/>
      <c r="R33" s="150">
        <f t="shared" si="5"/>
        <v>0</v>
      </c>
      <c r="S33" s="150">
        <f>IF(S19&gt;0,R33*S19,99999999)</f>
        <v>99999999</v>
      </c>
      <c r="T33" s="157" t="str">
        <f t="shared" si="6"/>
        <v/>
      </c>
      <c r="U33" s="157" t="str">
        <f t="shared" si="3"/>
        <v/>
      </c>
    </row>
    <row r="34" spans="2:21" ht="17.25" hidden="1" customHeight="1" outlineLevel="1" x14ac:dyDescent="0.15">
      <c r="B34" s="169">
        <v>15</v>
      </c>
      <c r="C34" s="169" t="s">
        <v>181</v>
      </c>
      <c r="D34" s="188"/>
      <c r="E34" s="188"/>
      <c r="F34" s="171" t="str">
        <f t="shared" si="0"/>
        <v/>
      </c>
      <c r="G34" s="171" t="str">
        <f t="shared" si="1"/>
        <v/>
      </c>
      <c r="H34" s="149" t="str">
        <f t="shared" si="4"/>
        <v/>
      </c>
      <c r="J34" s="172"/>
      <c r="K34" s="173"/>
      <c r="L34" s="173"/>
      <c r="M34" s="174" t="s">
        <v>181</v>
      </c>
      <c r="N34" s="171" t="str">
        <f>IF(K19&amp;L19&lt;&gt;"",IF($D$34&lt;&gt;"",$D$34,""),"")</f>
        <v/>
      </c>
      <c r="O34" s="170"/>
      <c r="P34" s="165" t="str">
        <f t="shared" si="2"/>
        <v/>
      </c>
      <c r="Q34" s="175"/>
      <c r="R34" s="150">
        <f t="shared" si="5"/>
        <v>0</v>
      </c>
      <c r="S34" s="150">
        <f>IF(S19&gt;0,R34*S19,99999999)</f>
        <v>99999999</v>
      </c>
      <c r="T34" s="157" t="str">
        <f t="shared" si="6"/>
        <v/>
      </c>
      <c r="U34" s="157" t="str">
        <f t="shared" si="3"/>
        <v/>
      </c>
    </row>
    <row r="35" spans="2:21" ht="17.25" customHeight="1" collapsed="1" x14ac:dyDescent="0.15">
      <c r="B35" s="176"/>
      <c r="C35" s="176"/>
      <c r="D35" s="176"/>
      <c r="E35" s="176"/>
      <c r="F35" s="176"/>
      <c r="G35" s="176"/>
      <c r="J35" s="151">
        <v>2</v>
      </c>
      <c r="K35" s="152"/>
      <c r="L35" s="152"/>
      <c r="M35" s="153" t="s">
        <v>182</v>
      </c>
      <c r="N35" s="154" t="str">
        <f>IF(K35&amp;L35&lt;&gt;"",IF($D$19&lt;&gt;"",$D$19,""),"")</f>
        <v/>
      </c>
      <c r="O35" s="152"/>
      <c r="P35" s="155" t="str">
        <f t="shared" si="2"/>
        <v/>
      </c>
      <c r="Q35" s="156"/>
      <c r="R35" s="150">
        <f t="shared" si="5"/>
        <v>0</v>
      </c>
      <c r="S35" s="150">
        <f>IF($E$19&gt;0,IF(MOD(O35,$E$19)=0,O35/$E$19,-1),-1)</f>
        <v>-1</v>
      </c>
      <c r="T35" s="157" t="str">
        <f>IF(N35&lt;&gt;"",IF(O35&lt;&gt;"",IF(S35&gt;0,"OK","数量が不足しています"),"数量が未入力です"),"")</f>
        <v/>
      </c>
      <c r="U35" s="157" t="str">
        <f t="shared" si="3"/>
        <v/>
      </c>
    </row>
    <row r="36" spans="2:21" ht="17.25" customHeight="1" x14ac:dyDescent="0.15">
      <c r="J36" s="160"/>
      <c r="K36" s="161"/>
      <c r="L36" s="161"/>
      <c r="M36" s="162" t="s">
        <v>181</v>
      </c>
      <c r="N36" s="163" t="str">
        <f>IF(K35&amp;L35&lt;&gt;"",IF($D$20&lt;&gt;"",$D$20,""),"")</f>
        <v/>
      </c>
      <c r="O36" s="164"/>
      <c r="P36" s="165" t="str">
        <f t="shared" si="2"/>
        <v/>
      </c>
      <c r="Q36" s="166"/>
      <c r="R36" s="150">
        <f t="shared" si="5"/>
        <v>0</v>
      </c>
      <c r="S36" s="150">
        <f>IF(S35&gt;0,R36*S35,99999999)</f>
        <v>99999999</v>
      </c>
      <c r="T36" s="157" t="str">
        <f t="shared" si="6"/>
        <v/>
      </c>
      <c r="U36" s="157" t="str">
        <f t="shared" si="3"/>
        <v/>
      </c>
    </row>
    <row r="37" spans="2:21" ht="17.25" customHeight="1" x14ac:dyDescent="0.15">
      <c r="J37" s="160"/>
      <c r="K37" s="161"/>
      <c r="L37" s="161"/>
      <c r="M37" s="162" t="s">
        <v>181</v>
      </c>
      <c r="N37" s="163" t="str">
        <f>IF(K35&amp;L35&lt;&gt;"",IF($D$21&lt;&gt;"",$D$21,""),"")</f>
        <v/>
      </c>
      <c r="O37" s="164"/>
      <c r="P37" s="165" t="str">
        <f t="shared" si="2"/>
        <v/>
      </c>
      <c r="Q37" s="166"/>
      <c r="R37" s="150">
        <f t="shared" si="5"/>
        <v>0</v>
      </c>
      <c r="S37" s="150">
        <f>IF(S35&gt;0,R37*S35,99999999)</f>
        <v>99999999</v>
      </c>
      <c r="T37" s="157" t="str">
        <f t="shared" si="6"/>
        <v/>
      </c>
      <c r="U37" s="157" t="str">
        <f t="shared" si="3"/>
        <v/>
      </c>
    </row>
    <row r="38" spans="2:21" ht="17.25" customHeight="1" x14ac:dyDescent="0.15">
      <c r="J38" s="160"/>
      <c r="K38" s="161"/>
      <c r="L38" s="161"/>
      <c r="M38" s="162" t="s">
        <v>181</v>
      </c>
      <c r="N38" s="163" t="str">
        <f>IF(K35&amp;L35&lt;&gt;"",IF($D$22&lt;&gt;"",$D$22,""),"")</f>
        <v/>
      </c>
      <c r="O38" s="164"/>
      <c r="P38" s="165" t="str">
        <f t="shared" si="2"/>
        <v/>
      </c>
      <c r="Q38" s="166"/>
      <c r="R38" s="150">
        <f t="shared" si="5"/>
        <v>0</v>
      </c>
      <c r="S38" s="150">
        <f>IF(S35&gt;0,R38*S35,99999999)</f>
        <v>99999999</v>
      </c>
      <c r="T38" s="157" t="str">
        <f t="shared" si="6"/>
        <v/>
      </c>
      <c r="U38" s="157" t="str">
        <f t="shared" si="3"/>
        <v/>
      </c>
    </row>
    <row r="39" spans="2:21" ht="17.25" customHeight="1" x14ac:dyDescent="0.15">
      <c r="J39" s="160"/>
      <c r="K39" s="161"/>
      <c r="L39" s="161"/>
      <c r="M39" s="162" t="s">
        <v>181</v>
      </c>
      <c r="N39" s="163" t="str">
        <f>IF(K35&amp;L35&lt;&gt;"",IF($D$23&lt;&gt;"",$D$23,""),"")</f>
        <v/>
      </c>
      <c r="O39" s="164"/>
      <c r="P39" s="165" t="str">
        <f t="shared" si="2"/>
        <v/>
      </c>
      <c r="Q39" s="166"/>
      <c r="R39" s="150">
        <f t="shared" si="5"/>
        <v>0</v>
      </c>
      <c r="S39" s="150">
        <f>IF(S35&gt;0,R39*S35,99999999)</f>
        <v>99999999</v>
      </c>
      <c r="T39" s="157" t="str">
        <f t="shared" si="6"/>
        <v/>
      </c>
      <c r="U39" s="157" t="str">
        <f t="shared" si="3"/>
        <v/>
      </c>
    </row>
    <row r="40" spans="2:21" ht="17.25" customHeight="1" x14ac:dyDescent="0.15">
      <c r="J40" s="160"/>
      <c r="K40" s="161"/>
      <c r="L40" s="161"/>
      <c r="M40" s="162" t="s">
        <v>181</v>
      </c>
      <c r="N40" s="163" t="str">
        <f>IF(K35&amp;L35&lt;&gt;"",IF($D$24&lt;&gt;"",$D$24,""),"")</f>
        <v/>
      </c>
      <c r="O40" s="164"/>
      <c r="P40" s="165" t="str">
        <f t="shared" si="2"/>
        <v/>
      </c>
      <c r="Q40" s="166"/>
      <c r="R40" s="150">
        <f t="shared" si="5"/>
        <v>0</v>
      </c>
      <c r="S40" s="150">
        <f>IF(S35&gt;0,R40*S35,99999999)</f>
        <v>99999999</v>
      </c>
      <c r="T40" s="157" t="str">
        <f t="shared" si="6"/>
        <v/>
      </c>
      <c r="U40" s="157" t="str">
        <f t="shared" si="3"/>
        <v/>
      </c>
    </row>
    <row r="41" spans="2:21" ht="17.25" customHeight="1" x14ac:dyDescent="0.15">
      <c r="J41" s="160"/>
      <c r="K41" s="161"/>
      <c r="L41" s="161"/>
      <c r="M41" s="162" t="s">
        <v>181</v>
      </c>
      <c r="N41" s="163" t="str">
        <f>IF(K35&amp;L35&lt;&gt;"",IF($D$25&lt;&gt;"",$D$25,""),"")</f>
        <v/>
      </c>
      <c r="O41" s="164"/>
      <c r="P41" s="165" t="str">
        <f t="shared" si="2"/>
        <v/>
      </c>
      <c r="Q41" s="166"/>
      <c r="R41" s="150">
        <f t="shared" si="5"/>
        <v>0</v>
      </c>
      <c r="S41" s="150">
        <f>IF(S35&gt;0,R41*S35,99999999)</f>
        <v>99999999</v>
      </c>
      <c r="T41" s="157" t="str">
        <f t="shared" si="6"/>
        <v/>
      </c>
      <c r="U41" s="157" t="str">
        <f t="shared" si="3"/>
        <v/>
      </c>
    </row>
    <row r="42" spans="2:21" ht="17.25" customHeight="1" x14ac:dyDescent="0.15">
      <c r="J42" s="160"/>
      <c r="K42" s="161"/>
      <c r="L42" s="161"/>
      <c r="M42" s="162" t="s">
        <v>181</v>
      </c>
      <c r="N42" s="163" t="str">
        <f>IF(K35&amp;L35&lt;&gt;"",IF($D$26&lt;&gt;"",$D$26,""),"")</f>
        <v/>
      </c>
      <c r="O42" s="164"/>
      <c r="P42" s="165" t="str">
        <f t="shared" si="2"/>
        <v/>
      </c>
      <c r="Q42" s="166"/>
      <c r="R42" s="150">
        <f t="shared" si="5"/>
        <v>0</v>
      </c>
      <c r="S42" s="150">
        <f>IF(S35&gt;0,R42*S35,99999999)</f>
        <v>99999999</v>
      </c>
      <c r="T42" s="157" t="str">
        <f t="shared" si="6"/>
        <v/>
      </c>
      <c r="U42" s="157" t="str">
        <f t="shared" si="3"/>
        <v/>
      </c>
    </row>
    <row r="43" spans="2:21" ht="17.25" customHeight="1" x14ac:dyDescent="0.15">
      <c r="J43" s="160"/>
      <c r="K43" s="161"/>
      <c r="L43" s="161"/>
      <c r="M43" s="162" t="s">
        <v>181</v>
      </c>
      <c r="N43" s="163" t="str">
        <f>IF(K35&amp;L35&lt;&gt;"",IF($D$27&lt;&gt;"",$D$27,""),"")</f>
        <v/>
      </c>
      <c r="O43" s="164"/>
      <c r="P43" s="165" t="str">
        <f t="shared" si="2"/>
        <v/>
      </c>
      <c r="Q43" s="166"/>
      <c r="R43" s="150">
        <f t="shared" si="5"/>
        <v>0</v>
      </c>
      <c r="S43" s="150">
        <f>IF(S35&gt;0,R43*S35,99999999)</f>
        <v>99999999</v>
      </c>
      <c r="T43" s="157" t="str">
        <f t="shared" si="6"/>
        <v/>
      </c>
      <c r="U43" s="157" t="str">
        <f t="shared" si="3"/>
        <v/>
      </c>
    </row>
    <row r="44" spans="2:21" ht="17.25" customHeight="1" x14ac:dyDescent="0.15">
      <c r="J44" s="160"/>
      <c r="K44" s="161"/>
      <c r="L44" s="161"/>
      <c r="M44" s="162" t="s">
        <v>181</v>
      </c>
      <c r="N44" s="163" t="str">
        <f>IF(K35&amp;L35&lt;&gt;"",IF($D$28&lt;&gt;"",$D$28,""),"")</f>
        <v/>
      </c>
      <c r="O44" s="164"/>
      <c r="P44" s="165" t="str">
        <f t="shared" si="2"/>
        <v/>
      </c>
      <c r="Q44" s="166"/>
      <c r="R44" s="150">
        <f t="shared" si="5"/>
        <v>0</v>
      </c>
      <c r="S44" s="150">
        <f>IF(S35&gt;0,R44*S35,99999999)</f>
        <v>99999999</v>
      </c>
      <c r="T44" s="157" t="str">
        <f t="shared" si="6"/>
        <v/>
      </c>
      <c r="U44" s="157" t="str">
        <f t="shared" si="3"/>
        <v/>
      </c>
    </row>
    <row r="45" spans="2:21" ht="17.25" customHeight="1" x14ac:dyDescent="0.15">
      <c r="J45" s="160"/>
      <c r="K45" s="161"/>
      <c r="L45" s="161"/>
      <c r="M45" s="162" t="s">
        <v>181</v>
      </c>
      <c r="N45" s="163" t="str">
        <f>IF(K35&amp;L35&lt;&gt;"",IF($D$29&lt;&gt;"",$D$29,""),"")</f>
        <v/>
      </c>
      <c r="O45" s="164"/>
      <c r="P45" s="165" t="str">
        <f t="shared" si="2"/>
        <v/>
      </c>
      <c r="Q45" s="166"/>
      <c r="R45" s="150">
        <f t="shared" si="5"/>
        <v>0</v>
      </c>
      <c r="S45" s="150">
        <f>IF(S35&gt;0,R45*S35,99999999)</f>
        <v>99999999</v>
      </c>
      <c r="T45" s="157" t="str">
        <f t="shared" si="6"/>
        <v/>
      </c>
      <c r="U45" s="157" t="str">
        <f t="shared" si="3"/>
        <v/>
      </c>
    </row>
    <row r="46" spans="2:21" ht="17.25" hidden="1" customHeight="1" outlineLevel="1" x14ac:dyDescent="0.15">
      <c r="J46" s="160"/>
      <c r="K46" s="161"/>
      <c r="L46" s="161"/>
      <c r="M46" s="162" t="s">
        <v>181</v>
      </c>
      <c r="N46" s="163" t="str">
        <f>IF(K35&amp;L35&lt;&gt;"",IF($D$30&lt;&gt;"",$D$30,""),"")</f>
        <v/>
      </c>
      <c r="O46" s="164"/>
      <c r="P46" s="165" t="str">
        <f t="shared" si="2"/>
        <v/>
      </c>
      <c r="Q46" s="166"/>
      <c r="R46" s="150">
        <f t="shared" si="5"/>
        <v>0</v>
      </c>
      <c r="S46" s="150">
        <f>IF(S35&gt;0,R46*S35,99999999)</f>
        <v>99999999</v>
      </c>
      <c r="T46" s="157" t="str">
        <f t="shared" si="6"/>
        <v/>
      </c>
      <c r="U46" s="157" t="str">
        <f t="shared" si="3"/>
        <v/>
      </c>
    </row>
    <row r="47" spans="2:21" ht="17.25" hidden="1" customHeight="1" outlineLevel="1" x14ac:dyDescent="0.15">
      <c r="J47" s="160"/>
      <c r="K47" s="161"/>
      <c r="L47" s="161"/>
      <c r="M47" s="162" t="s">
        <v>181</v>
      </c>
      <c r="N47" s="163" t="str">
        <f>IF(K35&amp;L35&lt;&gt;"",IF($D$31&lt;&gt;"",$D$31,""),"")</f>
        <v/>
      </c>
      <c r="O47" s="164"/>
      <c r="P47" s="165" t="str">
        <f t="shared" si="2"/>
        <v/>
      </c>
      <c r="Q47" s="166"/>
      <c r="R47" s="150">
        <f t="shared" si="5"/>
        <v>0</v>
      </c>
      <c r="S47" s="150">
        <f>IF(S35&gt;0,R47*S35,99999999)</f>
        <v>99999999</v>
      </c>
      <c r="T47" s="157" t="str">
        <f t="shared" si="6"/>
        <v/>
      </c>
      <c r="U47" s="157" t="str">
        <f t="shared" si="3"/>
        <v/>
      </c>
    </row>
    <row r="48" spans="2:21" ht="17.25" hidden="1" customHeight="1" outlineLevel="1" x14ac:dyDescent="0.15">
      <c r="J48" s="160"/>
      <c r="K48" s="161"/>
      <c r="L48" s="161"/>
      <c r="M48" s="162" t="s">
        <v>181</v>
      </c>
      <c r="N48" s="163" t="str">
        <f>IF(K35&amp;L35&lt;&gt;"",IF($D$32&lt;&gt;"",$D$32,""),"")</f>
        <v/>
      </c>
      <c r="O48" s="164"/>
      <c r="P48" s="165" t="str">
        <f t="shared" si="2"/>
        <v/>
      </c>
      <c r="Q48" s="166"/>
      <c r="R48" s="150">
        <f t="shared" si="5"/>
        <v>0</v>
      </c>
      <c r="S48" s="150">
        <f>IF(S35&gt;0,R48*S35,99999999)</f>
        <v>99999999</v>
      </c>
      <c r="T48" s="157" t="str">
        <f t="shared" si="6"/>
        <v/>
      </c>
      <c r="U48" s="157" t="str">
        <f t="shared" si="3"/>
        <v/>
      </c>
    </row>
    <row r="49" spans="10:21" ht="17.25" hidden="1" customHeight="1" outlineLevel="1" x14ac:dyDescent="0.15">
      <c r="J49" s="160"/>
      <c r="K49" s="161"/>
      <c r="L49" s="161"/>
      <c r="M49" s="162" t="s">
        <v>181</v>
      </c>
      <c r="N49" s="163" t="str">
        <f>IF(K35&amp;L35&lt;&gt;"",IF($D$33&lt;&gt;"",$D$33,""),"")</f>
        <v/>
      </c>
      <c r="O49" s="164"/>
      <c r="P49" s="165" t="str">
        <f t="shared" si="2"/>
        <v/>
      </c>
      <c r="Q49" s="166"/>
      <c r="R49" s="150">
        <f t="shared" si="5"/>
        <v>0</v>
      </c>
      <c r="S49" s="150">
        <f>IF(S35&gt;0,R49*S35,99999999)</f>
        <v>99999999</v>
      </c>
      <c r="T49" s="157" t="str">
        <f t="shared" si="6"/>
        <v/>
      </c>
      <c r="U49" s="157" t="str">
        <f t="shared" si="3"/>
        <v/>
      </c>
    </row>
    <row r="50" spans="10:21" ht="17.25" hidden="1" customHeight="1" outlineLevel="1" x14ac:dyDescent="0.15">
      <c r="J50" s="172"/>
      <c r="K50" s="173"/>
      <c r="L50" s="173"/>
      <c r="M50" s="174" t="s">
        <v>181</v>
      </c>
      <c r="N50" s="171" t="str">
        <f>IF(K35&amp;L35&lt;&gt;"",IF($D$34&lt;&gt;"",$D$34,""),"")</f>
        <v/>
      </c>
      <c r="O50" s="170"/>
      <c r="P50" s="165" t="str">
        <f t="shared" si="2"/>
        <v/>
      </c>
      <c r="Q50" s="175"/>
      <c r="R50" s="150">
        <f t="shared" si="5"/>
        <v>0</v>
      </c>
      <c r="S50" s="150">
        <f>IF(S35&gt;0,R50*S35,99999999)</f>
        <v>99999999</v>
      </c>
      <c r="T50" s="157" t="str">
        <f t="shared" si="6"/>
        <v/>
      </c>
      <c r="U50" s="157" t="str">
        <f t="shared" si="3"/>
        <v/>
      </c>
    </row>
    <row r="51" spans="10:21" ht="17.25" customHeight="1" collapsed="1" x14ac:dyDescent="0.15">
      <c r="J51" s="151">
        <v>3</v>
      </c>
      <c r="K51" s="152"/>
      <c r="L51" s="152"/>
      <c r="M51" s="153" t="s">
        <v>182</v>
      </c>
      <c r="N51" s="154" t="str">
        <f>IF(K51&amp;L51&lt;&gt;"",IF($D$19&lt;&gt;"",$D$19,""),"")</f>
        <v/>
      </c>
      <c r="O51" s="152"/>
      <c r="P51" s="155" t="str">
        <f t="shared" si="2"/>
        <v/>
      </c>
      <c r="Q51" s="156"/>
      <c r="R51" s="150">
        <f t="shared" ref="R51:R61" si="7">IF(N51&lt;&gt;"",VLOOKUP(N51,$D$19:$E$29,2,FALSE),0)</f>
        <v>0</v>
      </c>
      <c r="S51" s="150">
        <f>IF($E$19&gt;0,IF(MOD(O51,$E$19)=0,O51/$E$19,-1),-1)</f>
        <v>-1</v>
      </c>
      <c r="T51" s="157" t="str">
        <f>IF(N51&lt;&gt;"",IF(O51&lt;&gt;"",IF(S51&gt;0,"OK","数量が不足しています"),"数量が未入力です"),"")</f>
        <v/>
      </c>
      <c r="U51" s="157" t="str">
        <f t="shared" si="3"/>
        <v/>
      </c>
    </row>
    <row r="52" spans="10:21" ht="17.25" customHeight="1" x14ac:dyDescent="0.15">
      <c r="J52" s="160"/>
      <c r="K52" s="161"/>
      <c r="L52" s="161"/>
      <c r="M52" s="162" t="s">
        <v>181</v>
      </c>
      <c r="N52" s="163" t="str">
        <f>IF(K51&amp;L51&lt;&gt;"",IF($D$20&lt;&gt;"",$D$20,""),"")</f>
        <v/>
      </c>
      <c r="O52" s="164"/>
      <c r="P52" s="165" t="str">
        <f t="shared" si="2"/>
        <v/>
      </c>
      <c r="Q52" s="166"/>
      <c r="R52" s="150">
        <f t="shared" si="7"/>
        <v>0</v>
      </c>
      <c r="S52" s="150">
        <f>IF(S51&gt;0,R52*S51,99999999)</f>
        <v>99999999</v>
      </c>
      <c r="T52" s="157" t="str">
        <f>IF(N52&lt;&gt;"",IF(O52&lt;&gt;"",IF(O52&gt;=S52,"OK","数量が不足しています"),"数量が未入力です"),"")</f>
        <v/>
      </c>
      <c r="U52" s="157" t="str">
        <f t="shared" si="3"/>
        <v/>
      </c>
    </row>
    <row r="53" spans="10:21" ht="17.25" customHeight="1" x14ac:dyDescent="0.15">
      <c r="J53" s="160"/>
      <c r="K53" s="161"/>
      <c r="L53" s="161"/>
      <c r="M53" s="162" t="s">
        <v>181</v>
      </c>
      <c r="N53" s="163" t="str">
        <f>IF(K51&amp;L51&lt;&gt;"",IF($D$21&lt;&gt;"",$D$21,""),"")</f>
        <v/>
      </c>
      <c r="O53" s="164"/>
      <c r="P53" s="165" t="str">
        <f t="shared" si="2"/>
        <v/>
      </c>
      <c r="Q53" s="166"/>
      <c r="R53" s="150">
        <f t="shared" si="7"/>
        <v>0</v>
      </c>
      <c r="S53" s="150">
        <f>IF(S51&gt;0,R53*S51,99999999)</f>
        <v>99999999</v>
      </c>
      <c r="T53" s="157" t="str">
        <f>IF(N53&lt;&gt;"",IF(O53&lt;&gt;"",IF(O53&gt;=S53,"OK","数量が不足しています"),"数量が未入力です"),"")</f>
        <v/>
      </c>
      <c r="U53" s="157" t="str">
        <f t="shared" si="3"/>
        <v/>
      </c>
    </row>
    <row r="54" spans="10:21" ht="17.25" customHeight="1" x14ac:dyDescent="0.15">
      <c r="J54" s="160"/>
      <c r="K54" s="161"/>
      <c r="L54" s="161"/>
      <c r="M54" s="162" t="s">
        <v>181</v>
      </c>
      <c r="N54" s="163" t="str">
        <f>IF(K51&amp;L51&lt;&gt;"",IF($D$22&lt;&gt;"",$D$22,""),"")</f>
        <v/>
      </c>
      <c r="O54" s="164"/>
      <c r="P54" s="165" t="str">
        <f t="shared" si="2"/>
        <v/>
      </c>
      <c r="Q54" s="166"/>
      <c r="R54" s="150">
        <f t="shared" si="7"/>
        <v>0</v>
      </c>
      <c r="S54" s="150">
        <f>IF(S51&gt;0,R54*S51,99999999)</f>
        <v>99999999</v>
      </c>
      <c r="T54" s="157" t="str">
        <f>IF(N54&lt;&gt;"",IF(O54&lt;&gt;"",IF(O54&gt;=S54,"OK","数量が不足しています"),"数量が未入力です"),"")</f>
        <v/>
      </c>
      <c r="U54" s="157" t="str">
        <f t="shared" si="3"/>
        <v/>
      </c>
    </row>
    <row r="55" spans="10:21" ht="17.25" customHeight="1" x14ac:dyDescent="0.15">
      <c r="J55" s="160"/>
      <c r="K55" s="161"/>
      <c r="L55" s="161"/>
      <c r="M55" s="162" t="s">
        <v>181</v>
      </c>
      <c r="N55" s="163" t="str">
        <f>IF(K51&amp;L51&lt;&gt;"",IF($D$23&lt;&gt;"",$D$23,""),"")</f>
        <v/>
      </c>
      <c r="O55" s="164"/>
      <c r="P55" s="165" t="str">
        <f t="shared" si="2"/>
        <v/>
      </c>
      <c r="Q55" s="166"/>
      <c r="R55" s="150">
        <f t="shared" si="7"/>
        <v>0</v>
      </c>
      <c r="S55" s="150">
        <f>IF(S51&gt;0,R55*S51,99999999)</f>
        <v>99999999</v>
      </c>
      <c r="T55" s="157" t="str">
        <f>IF(N55&lt;&gt;"",IF(O55&lt;&gt;"",IF(O55&gt;=S55,"OK","数量が不足しています"),"数量が未入力です"),"")</f>
        <v/>
      </c>
      <c r="U55" s="157" t="str">
        <f t="shared" si="3"/>
        <v/>
      </c>
    </row>
    <row r="56" spans="10:21" ht="17.25" customHeight="1" x14ac:dyDescent="0.15">
      <c r="J56" s="160"/>
      <c r="K56" s="161"/>
      <c r="L56" s="161"/>
      <c r="M56" s="162" t="s">
        <v>181</v>
      </c>
      <c r="N56" s="163" t="str">
        <f>IF(K51&amp;L51&lt;&gt;"",IF($D$24&lt;&gt;"",$D$24,""),"")</f>
        <v/>
      </c>
      <c r="O56" s="164"/>
      <c r="P56" s="165" t="str">
        <f t="shared" si="2"/>
        <v/>
      </c>
      <c r="Q56" s="166"/>
      <c r="R56" s="150">
        <f t="shared" si="7"/>
        <v>0</v>
      </c>
      <c r="S56" s="150">
        <f>IF(S51&gt;0,R56*S51,99999999)</f>
        <v>99999999</v>
      </c>
      <c r="T56" s="157" t="str">
        <f t="shared" si="6"/>
        <v/>
      </c>
      <c r="U56" s="157" t="str">
        <f t="shared" si="3"/>
        <v/>
      </c>
    </row>
    <row r="57" spans="10:21" ht="17.25" customHeight="1" x14ac:dyDescent="0.15">
      <c r="J57" s="160"/>
      <c r="K57" s="161"/>
      <c r="L57" s="161"/>
      <c r="M57" s="162" t="s">
        <v>181</v>
      </c>
      <c r="N57" s="163" t="str">
        <f>IF(K51&amp;L51&lt;&gt;"",IF($D$25&lt;&gt;"",$D$25,""),"")</f>
        <v/>
      </c>
      <c r="O57" s="164"/>
      <c r="P57" s="165" t="str">
        <f t="shared" si="2"/>
        <v/>
      </c>
      <c r="Q57" s="166"/>
      <c r="R57" s="150">
        <f t="shared" si="7"/>
        <v>0</v>
      </c>
      <c r="S57" s="150">
        <f>IF(S51&gt;0,R57*S51,99999999)</f>
        <v>99999999</v>
      </c>
      <c r="T57" s="157" t="str">
        <f t="shared" si="6"/>
        <v/>
      </c>
      <c r="U57" s="157" t="str">
        <f t="shared" si="3"/>
        <v/>
      </c>
    </row>
    <row r="58" spans="10:21" ht="17.25" customHeight="1" x14ac:dyDescent="0.15">
      <c r="J58" s="160"/>
      <c r="K58" s="161"/>
      <c r="L58" s="161"/>
      <c r="M58" s="162" t="s">
        <v>181</v>
      </c>
      <c r="N58" s="163" t="str">
        <f>IF(K51&amp;L51&lt;&gt;"",IF($D$26&lt;&gt;"",$D$26,""),"")</f>
        <v/>
      </c>
      <c r="O58" s="164"/>
      <c r="P58" s="165" t="str">
        <f t="shared" si="2"/>
        <v/>
      </c>
      <c r="Q58" s="166"/>
      <c r="R58" s="150">
        <f t="shared" si="7"/>
        <v>0</v>
      </c>
      <c r="S58" s="150">
        <f>IF(S51&gt;0,R58*S51,99999999)</f>
        <v>99999999</v>
      </c>
      <c r="T58" s="157" t="str">
        <f t="shared" si="6"/>
        <v/>
      </c>
      <c r="U58" s="157" t="str">
        <f t="shared" si="3"/>
        <v/>
      </c>
    </row>
    <row r="59" spans="10:21" ht="17.25" customHeight="1" x14ac:dyDescent="0.15">
      <c r="J59" s="160"/>
      <c r="K59" s="161"/>
      <c r="L59" s="161"/>
      <c r="M59" s="162" t="s">
        <v>181</v>
      </c>
      <c r="N59" s="163" t="str">
        <f>IF(K51&amp;L51&lt;&gt;"",IF($D$27&lt;&gt;"",$D$27,""),"")</f>
        <v/>
      </c>
      <c r="O59" s="164"/>
      <c r="P59" s="165" t="str">
        <f t="shared" si="2"/>
        <v/>
      </c>
      <c r="Q59" s="166"/>
      <c r="R59" s="150">
        <f t="shared" si="7"/>
        <v>0</v>
      </c>
      <c r="S59" s="150">
        <f>IF(S51&gt;0,R59*S51,99999999)</f>
        <v>99999999</v>
      </c>
      <c r="T59" s="157" t="str">
        <f t="shared" si="6"/>
        <v/>
      </c>
      <c r="U59" s="157" t="str">
        <f t="shared" si="3"/>
        <v/>
      </c>
    </row>
    <row r="60" spans="10:21" ht="17.25" customHeight="1" x14ac:dyDescent="0.15">
      <c r="J60" s="160"/>
      <c r="K60" s="161"/>
      <c r="L60" s="161"/>
      <c r="M60" s="162" t="s">
        <v>181</v>
      </c>
      <c r="N60" s="163" t="str">
        <f>IF(K51&amp;L51&lt;&gt;"",IF($D$28&lt;&gt;"",$D$28,""),"")</f>
        <v/>
      </c>
      <c r="O60" s="164"/>
      <c r="P60" s="165" t="str">
        <f t="shared" si="2"/>
        <v/>
      </c>
      <c r="Q60" s="166"/>
      <c r="R60" s="150">
        <f t="shared" si="7"/>
        <v>0</v>
      </c>
      <c r="S60" s="150">
        <f>IF(S51&gt;0,R60*S51,99999999)</f>
        <v>99999999</v>
      </c>
      <c r="T60" s="157" t="str">
        <f t="shared" si="6"/>
        <v/>
      </c>
      <c r="U60" s="157" t="str">
        <f t="shared" si="3"/>
        <v/>
      </c>
    </row>
    <row r="61" spans="10:21" ht="17.25" customHeight="1" thickBot="1" x14ac:dyDescent="0.2">
      <c r="J61" s="160"/>
      <c r="K61" s="161"/>
      <c r="L61" s="161"/>
      <c r="M61" s="162" t="s">
        <v>181</v>
      </c>
      <c r="N61" s="163" t="str">
        <f>IF(K51&amp;L51&lt;&gt;"",IF($D$29&lt;&gt;"",$D$29,""),"")</f>
        <v/>
      </c>
      <c r="O61" s="164"/>
      <c r="P61" s="165" t="str">
        <f t="shared" si="2"/>
        <v/>
      </c>
      <c r="Q61" s="166"/>
      <c r="R61" s="150">
        <f t="shared" si="7"/>
        <v>0</v>
      </c>
      <c r="S61" s="150">
        <f>IF(S51&gt;0,R61*S51,99999999)</f>
        <v>99999999</v>
      </c>
      <c r="T61" s="157" t="str">
        <f t="shared" si="6"/>
        <v/>
      </c>
      <c r="U61" s="157" t="str">
        <f t="shared" si="3"/>
        <v/>
      </c>
    </row>
    <row r="62" spans="10:21" ht="17.25" hidden="1" customHeight="1" outlineLevel="1" x14ac:dyDescent="0.15">
      <c r="J62" s="160"/>
      <c r="K62" s="161"/>
      <c r="L62" s="161"/>
      <c r="M62" s="162" t="s">
        <v>181</v>
      </c>
      <c r="N62" s="163" t="str">
        <f>IF(K51&amp;L51&lt;&gt;"",IF($D$30&lt;&gt;"",$D$30,""),"")</f>
        <v/>
      </c>
      <c r="O62" s="164"/>
      <c r="P62" s="165" t="str">
        <f t="shared" si="2"/>
        <v/>
      </c>
      <c r="Q62" s="166"/>
      <c r="R62" s="150">
        <f>IF(N62&lt;&gt;"",VLOOKUP(N62,$D$19:$E$34,2,FALSE),0)</f>
        <v>0</v>
      </c>
      <c r="S62" s="150">
        <f>IF(S51&gt;0,R62*S51,99999999)</f>
        <v>99999999</v>
      </c>
      <c r="T62" s="157" t="str">
        <f t="shared" si="6"/>
        <v/>
      </c>
      <c r="U62" s="157" t="str">
        <f t="shared" si="3"/>
        <v/>
      </c>
    </row>
    <row r="63" spans="10:21" ht="17.25" hidden="1" customHeight="1" outlineLevel="1" x14ac:dyDescent="0.15">
      <c r="J63" s="160"/>
      <c r="K63" s="161"/>
      <c r="L63" s="161"/>
      <c r="M63" s="162" t="s">
        <v>181</v>
      </c>
      <c r="N63" s="163" t="str">
        <f>IF(K51&amp;L51&lt;&gt;"",IF($D$31&lt;&gt;"",$D$31,""),"")</f>
        <v/>
      </c>
      <c r="O63" s="164"/>
      <c r="P63" s="165" t="str">
        <f t="shared" si="2"/>
        <v/>
      </c>
      <c r="Q63" s="166"/>
      <c r="R63" s="150">
        <f>IF(N63&lt;&gt;"",VLOOKUP(N63,$D$19:$E$34,2,FALSE),0)</f>
        <v>0</v>
      </c>
      <c r="S63" s="150">
        <f>IF(S51&gt;0,R63*S51,99999999)</f>
        <v>99999999</v>
      </c>
      <c r="T63" s="157" t="str">
        <f t="shared" si="6"/>
        <v/>
      </c>
      <c r="U63" s="157" t="str">
        <f t="shared" si="3"/>
        <v/>
      </c>
    </row>
    <row r="64" spans="10:21" ht="17.25" hidden="1" customHeight="1" outlineLevel="1" x14ac:dyDescent="0.15">
      <c r="J64" s="160"/>
      <c r="K64" s="161"/>
      <c r="L64" s="161"/>
      <c r="M64" s="162" t="s">
        <v>181</v>
      </c>
      <c r="N64" s="163" t="str">
        <f>IF(K51&amp;L51&lt;&gt;"",IF($D$32&lt;&gt;"",$D$32,""),"")</f>
        <v/>
      </c>
      <c r="O64" s="164"/>
      <c r="P64" s="165" t="str">
        <f t="shared" si="2"/>
        <v/>
      </c>
      <c r="Q64" s="166"/>
      <c r="R64" s="150">
        <f>IF(N64&lt;&gt;"",VLOOKUP(N64,$D$19:$E$34,2,FALSE),0)</f>
        <v>0</v>
      </c>
      <c r="S64" s="150">
        <f>IF(S51&gt;0,R64*S51,99999999)</f>
        <v>99999999</v>
      </c>
      <c r="T64" s="157" t="str">
        <f t="shared" si="6"/>
        <v/>
      </c>
      <c r="U64" s="157" t="str">
        <f t="shared" si="3"/>
        <v/>
      </c>
    </row>
    <row r="65" spans="10:21" ht="17.25" hidden="1" customHeight="1" outlineLevel="1" x14ac:dyDescent="0.15">
      <c r="J65" s="160"/>
      <c r="K65" s="161"/>
      <c r="L65" s="161"/>
      <c r="M65" s="162" t="s">
        <v>181</v>
      </c>
      <c r="N65" s="163" t="str">
        <f>IF(K51&amp;L51&lt;&gt;"",IF($D$33&lt;&gt;"",$D$33,""),"")</f>
        <v/>
      </c>
      <c r="O65" s="164"/>
      <c r="P65" s="165" t="str">
        <f t="shared" si="2"/>
        <v/>
      </c>
      <c r="Q65" s="166"/>
      <c r="R65" s="150">
        <f>IF(N65&lt;&gt;"",VLOOKUP(N65,$D$19:$E$34,2,FALSE),0)</f>
        <v>0</v>
      </c>
      <c r="S65" s="150">
        <f>IF(S51&gt;0,R65*S51,99999999)</f>
        <v>99999999</v>
      </c>
      <c r="T65" s="157" t="str">
        <f t="shared" si="6"/>
        <v/>
      </c>
      <c r="U65" s="157" t="str">
        <f t="shared" si="3"/>
        <v/>
      </c>
    </row>
    <row r="66" spans="10:21" ht="17.25" hidden="1" customHeight="1" outlineLevel="1" thickBot="1" x14ac:dyDescent="0.2">
      <c r="J66" s="178"/>
      <c r="K66" s="179"/>
      <c r="L66" s="179"/>
      <c r="M66" s="180" t="s">
        <v>181</v>
      </c>
      <c r="N66" s="181" t="str">
        <f>IF(K51&amp;L51&lt;&gt;"",IF($D$34&lt;&gt;"",$D$34,""),"")</f>
        <v/>
      </c>
      <c r="O66" s="182"/>
      <c r="P66" s="183" t="str">
        <f t="shared" si="2"/>
        <v/>
      </c>
      <c r="Q66" s="184"/>
      <c r="R66" s="150">
        <f>IF(N66&lt;&gt;"",VLOOKUP(N66,$D$19:$E$34,2,FALSE),0)</f>
        <v>0</v>
      </c>
      <c r="S66" s="150">
        <f>IF(S51&gt;0,R66*S51,99999999)</f>
        <v>99999999</v>
      </c>
      <c r="T66" s="157" t="str">
        <f t="shared" si="6"/>
        <v/>
      </c>
      <c r="U66" s="157" t="str">
        <f t="shared" si="3"/>
        <v/>
      </c>
    </row>
    <row r="67" spans="10:21" ht="17.25" customHeight="1" collapsed="1" thickTop="1" x14ac:dyDescent="0.15">
      <c r="J67" s="190">
        <v>4</v>
      </c>
      <c r="K67" s="191"/>
      <c r="L67" s="191"/>
      <c r="M67" s="192" t="s">
        <v>182</v>
      </c>
      <c r="N67" s="193" t="str">
        <f>IF(K67&amp;L67&lt;&gt;"",IF($D$19&lt;&gt;"",$D$19,""),"")</f>
        <v/>
      </c>
      <c r="O67" s="191"/>
      <c r="P67" s="194" t="str">
        <f t="shared" si="2"/>
        <v/>
      </c>
      <c r="Q67" s="195"/>
      <c r="R67" s="150">
        <f t="shared" ref="R67:R77" si="8">IF(N67&lt;&gt;"",VLOOKUP(N67,$D$19:$E$29,2,FALSE),0)</f>
        <v>0</v>
      </c>
      <c r="S67" s="150">
        <f>IF($E$19&gt;0,IF(MOD(O67,$E$19)=0,O67/$E$19,-1),-1)</f>
        <v>-1</v>
      </c>
      <c r="T67" s="157" t="str">
        <f>IF(N67&lt;&gt;"",IF(O67&lt;&gt;"",IF(S67&gt;0,"OK","数量が不足しています"),"数量が未入力です"),"")</f>
        <v/>
      </c>
      <c r="U67" s="157" t="str">
        <f t="shared" si="3"/>
        <v/>
      </c>
    </row>
    <row r="68" spans="10:21" ht="17.25" customHeight="1" x14ac:dyDescent="0.15">
      <c r="J68" s="160"/>
      <c r="K68" s="161"/>
      <c r="L68" s="161"/>
      <c r="M68" s="162" t="s">
        <v>181</v>
      </c>
      <c r="N68" s="163" t="str">
        <f>IF(K67&amp;L67&lt;&gt;"",IF($D$20&lt;&gt;"",$D$20,""),"")</f>
        <v/>
      </c>
      <c r="O68" s="164"/>
      <c r="P68" s="165" t="str">
        <f t="shared" si="2"/>
        <v/>
      </c>
      <c r="Q68" s="166"/>
      <c r="R68" s="150">
        <f t="shared" si="8"/>
        <v>0</v>
      </c>
      <c r="S68" s="150">
        <f>IF(S67&gt;0,R68*S67,99999999)</f>
        <v>99999999</v>
      </c>
      <c r="T68" s="157" t="str">
        <f t="shared" si="6"/>
        <v/>
      </c>
      <c r="U68" s="157" t="str">
        <f t="shared" si="3"/>
        <v/>
      </c>
    </row>
    <row r="69" spans="10:21" ht="17.25" customHeight="1" x14ac:dyDescent="0.15">
      <c r="J69" s="160"/>
      <c r="K69" s="161"/>
      <c r="L69" s="161"/>
      <c r="M69" s="162" t="s">
        <v>181</v>
      </c>
      <c r="N69" s="163" t="str">
        <f>IF(K67&amp;L67&lt;&gt;"",IF($D$21&lt;&gt;"",$D$21,""),"")</f>
        <v/>
      </c>
      <c r="O69" s="164"/>
      <c r="P69" s="165" t="str">
        <f t="shared" si="2"/>
        <v/>
      </c>
      <c r="Q69" s="166"/>
      <c r="R69" s="150">
        <f t="shared" si="8"/>
        <v>0</v>
      </c>
      <c r="S69" s="150">
        <f>IF(S67&gt;0,R69*S67,99999999)</f>
        <v>99999999</v>
      </c>
      <c r="T69" s="157" t="str">
        <f t="shared" si="6"/>
        <v/>
      </c>
      <c r="U69" s="157" t="str">
        <f t="shared" si="3"/>
        <v/>
      </c>
    </row>
    <row r="70" spans="10:21" ht="17.25" customHeight="1" x14ac:dyDescent="0.15">
      <c r="J70" s="160"/>
      <c r="K70" s="161"/>
      <c r="L70" s="161"/>
      <c r="M70" s="162" t="s">
        <v>181</v>
      </c>
      <c r="N70" s="163" t="str">
        <f>IF(K67&amp;L67&lt;&gt;"",IF($D$22&lt;&gt;"",$D$22,""),"")</f>
        <v/>
      </c>
      <c r="O70" s="164"/>
      <c r="P70" s="165" t="str">
        <f t="shared" si="2"/>
        <v/>
      </c>
      <c r="Q70" s="166"/>
      <c r="R70" s="150">
        <f t="shared" si="8"/>
        <v>0</v>
      </c>
      <c r="S70" s="150">
        <f>IF(S67&gt;0,R70*S67,99999999)</f>
        <v>99999999</v>
      </c>
      <c r="T70" s="157" t="str">
        <f t="shared" si="6"/>
        <v/>
      </c>
      <c r="U70" s="157" t="str">
        <f t="shared" si="3"/>
        <v/>
      </c>
    </row>
    <row r="71" spans="10:21" ht="17.25" customHeight="1" x14ac:dyDescent="0.15">
      <c r="J71" s="160"/>
      <c r="K71" s="161"/>
      <c r="L71" s="161"/>
      <c r="M71" s="162" t="s">
        <v>181</v>
      </c>
      <c r="N71" s="163" t="str">
        <f>IF(K67&amp;L67&lt;&gt;"",IF($D$23&lt;&gt;"",$D$23,""),"")</f>
        <v/>
      </c>
      <c r="O71" s="164"/>
      <c r="P71" s="165" t="str">
        <f t="shared" si="2"/>
        <v/>
      </c>
      <c r="Q71" s="166"/>
      <c r="R71" s="150">
        <f t="shared" si="8"/>
        <v>0</v>
      </c>
      <c r="S71" s="150">
        <f>IF(S67&gt;0,R71*S67,99999999)</f>
        <v>99999999</v>
      </c>
      <c r="T71" s="157" t="str">
        <f t="shared" si="6"/>
        <v/>
      </c>
      <c r="U71" s="157" t="str">
        <f t="shared" si="3"/>
        <v/>
      </c>
    </row>
    <row r="72" spans="10:21" ht="17.25" customHeight="1" x14ac:dyDescent="0.15">
      <c r="J72" s="160"/>
      <c r="K72" s="161"/>
      <c r="L72" s="161"/>
      <c r="M72" s="162" t="s">
        <v>181</v>
      </c>
      <c r="N72" s="163" t="str">
        <f>IF(K67&amp;L67&lt;&gt;"",IF($D$24&lt;&gt;"",$D$24,""),"")</f>
        <v/>
      </c>
      <c r="O72" s="164"/>
      <c r="P72" s="165" t="str">
        <f t="shared" si="2"/>
        <v/>
      </c>
      <c r="Q72" s="166"/>
      <c r="R72" s="150">
        <f t="shared" si="8"/>
        <v>0</v>
      </c>
      <c r="S72" s="150">
        <f>IF(S67&gt;0,R72*S67,99999999)</f>
        <v>99999999</v>
      </c>
      <c r="T72" s="157" t="str">
        <f t="shared" si="6"/>
        <v/>
      </c>
      <c r="U72" s="157" t="str">
        <f t="shared" si="3"/>
        <v/>
      </c>
    </row>
    <row r="73" spans="10:21" ht="17.25" customHeight="1" x14ac:dyDescent="0.15">
      <c r="J73" s="160"/>
      <c r="K73" s="161"/>
      <c r="L73" s="161"/>
      <c r="M73" s="162" t="s">
        <v>181</v>
      </c>
      <c r="N73" s="163" t="str">
        <f>IF(K67&amp;L67&lt;&gt;"",IF($D$25&lt;&gt;"",$D$25,""),"")</f>
        <v/>
      </c>
      <c r="O73" s="164"/>
      <c r="P73" s="165" t="str">
        <f t="shared" si="2"/>
        <v/>
      </c>
      <c r="Q73" s="166"/>
      <c r="R73" s="150">
        <f t="shared" si="8"/>
        <v>0</v>
      </c>
      <c r="S73" s="150">
        <f>IF(S67&gt;0,R73*S67,99999999)</f>
        <v>99999999</v>
      </c>
      <c r="T73" s="157" t="str">
        <f t="shared" si="6"/>
        <v/>
      </c>
      <c r="U73" s="157" t="str">
        <f t="shared" si="3"/>
        <v/>
      </c>
    </row>
    <row r="74" spans="10:21" ht="17.25" customHeight="1" x14ac:dyDescent="0.15">
      <c r="J74" s="160"/>
      <c r="K74" s="161"/>
      <c r="L74" s="161"/>
      <c r="M74" s="162" t="s">
        <v>181</v>
      </c>
      <c r="N74" s="163" t="str">
        <f>IF(K67&amp;L67&lt;&gt;"",IF($D$26&lt;&gt;"",$D$26,""),"")</f>
        <v/>
      </c>
      <c r="O74" s="164"/>
      <c r="P74" s="165" t="str">
        <f t="shared" si="2"/>
        <v/>
      </c>
      <c r="Q74" s="166"/>
      <c r="R74" s="150">
        <f t="shared" si="8"/>
        <v>0</v>
      </c>
      <c r="S74" s="150">
        <f>IF(S67&gt;0,R74*S67,99999999)</f>
        <v>99999999</v>
      </c>
      <c r="T74" s="157" t="str">
        <f t="shared" si="6"/>
        <v/>
      </c>
      <c r="U74" s="157" t="str">
        <f t="shared" si="3"/>
        <v/>
      </c>
    </row>
    <row r="75" spans="10:21" ht="17.25" customHeight="1" x14ac:dyDescent="0.15">
      <c r="J75" s="160"/>
      <c r="K75" s="161"/>
      <c r="L75" s="161"/>
      <c r="M75" s="162" t="s">
        <v>181</v>
      </c>
      <c r="N75" s="163" t="str">
        <f>IF(K67&amp;L67&lt;&gt;"",IF($D$27&lt;&gt;"",$D$27,""),"")</f>
        <v/>
      </c>
      <c r="O75" s="164"/>
      <c r="P75" s="165" t="str">
        <f t="shared" si="2"/>
        <v/>
      </c>
      <c r="Q75" s="166"/>
      <c r="R75" s="150">
        <f t="shared" si="8"/>
        <v>0</v>
      </c>
      <c r="S75" s="150">
        <f>IF(S67&gt;0,R75*S67,99999999)</f>
        <v>99999999</v>
      </c>
      <c r="T75" s="157" t="str">
        <f t="shared" si="6"/>
        <v/>
      </c>
      <c r="U75" s="157" t="str">
        <f t="shared" si="3"/>
        <v/>
      </c>
    </row>
    <row r="76" spans="10:21" ht="17.25" customHeight="1" x14ac:dyDescent="0.15">
      <c r="J76" s="160"/>
      <c r="K76" s="161"/>
      <c r="L76" s="161"/>
      <c r="M76" s="162" t="s">
        <v>181</v>
      </c>
      <c r="N76" s="163" t="str">
        <f>IF(K67&amp;L67&lt;&gt;"",IF($D$28&lt;&gt;"",$D$28,""),"")</f>
        <v/>
      </c>
      <c r="O76" s="164"/>
      <c r="P76" s="165" t="str">
        <f t="shared" si="2"/>
        <v/>
      </c>
      <c r="Q76" s="166"/>
      <c r="R76" s="150">
        <f t="shared" si="8"/>
        <v>0</v>
      </c>
      <c r="S76" s="150">
        <f>IF(S67&gt;0,R76*S67,99999999)</f>
        <v>99999999</v>
      </c>
      <c r="T76" s="157" t="str">
        <f t="shared" si="6"/>
        <v/>
      </c>
      <c r="U76" s="157" t="str">
        <f t="shared" si="3"/>
        <v/>
      </c>
    </row>
    <row r="77" spans="10:21" ht="17.25" customHeight="1" x14ac:dyDescent="0.15">
      <c r="J77" s="160"/>
      <c r="K77" s="161"/>
      <c r="L77" s="161"/>
      <c r="M77" s="162" t="s">
        <v>181</v>
      </c>
      <c r="N77" s="163" t="str">
        <f>IF(K67&amp;L67&lt;&gt;"",IF($D$29&lt;&gt;"",$D$29,""),"")</f>
        <v/>
      </c>
      <c r="O77" s="164"/>
      <c r="P77" s="165" t="str">
        <f t="shared" si="2"/>
        <v/>
      </c>
      <c r="Q77" s="166"/>
      <c r="R77" s="150">
        <f t="shared" si="8"/>
        <v>0</v>
      </c>
      <c r="S77" s="150">
        <f>IF(S67&gt;0,R77*S67,99999999)</f>
        <v>99999999</v>
      </c>
      <c r="T77" s="157" t="str">
        <f t="shared" si="6"/>
        <v/>
      </c>
      <c r="U77" s="157" t="str">
        <f t="shared" si="3"/>
        <v/>
      </c>
    </row>
    <row r="78" spans="10:21" ht="17.25" hidden="1" customHeight="1" outlineLevel="1" x14ac:dyDescent="0.15">
      <c r="J78" s="160"/>
      <c r="K78" s="161"/>
      <c r="L78" s="161"/>
      <c r="M78" s="162" t="s">
        <v>181</v>
      </c>
      <c r="N78" s="163" t="str">
        <f>IF(K67&amp;L67&lt;&gt;"",IF($D$30&lt;&gt;"",$D$30,""),"")</f>
        <v/>
      </c>
      <c r="O78" s="164"/>
      <c r="P78" s="165" t="str">
        <f t="shared" si="2"/>
        <v/>
      </c>
      <c r="Q78" s="166"/>
      <c r="R78" s="150">
        <f>IF(N78&lt;&gt;"",VLOOKUP(N78,$D$19:$E$34,2,FALSE),0)</f>
        <v>0</v>
      </c>
      <c r="S78" s="150">
        <f>IF(S67&gt;0,R78*S67,99999999)</f>
        <v>99999999</v>
      </c>
      <c r="T78" s="157" t="str">
        <f t="shared" si="6"/>
        <v/>
      </c>
      <c r="U78" s="157" t="str">
        <f t="shared" si="3"/>
        <v/>
      </c>
    </row>
    <row r="79" spans="10:21" ht="17.25" hidden="1" customHeight="1" outlineLevel="1" x14ac:dyDescent="0.15">
      <c r="J79" s="160"/>
      <c r="K79" s="161"/>
      <c r="L79" s="161"/>
      <c r="M79" s="162" t="s">
        <v>181</v>
      </c>
      <c r="N79" s="163" t="str">
        <f>IF(K67&amp;L67&lt;&gt;"",IF($D$31&lt;&gt;"",$D$31,""),"")</f>
        <v/>
      </c>
      <c r="O79" s="164"/>
      <c r="P79" s="165" t="str">
        <f t="shared" si="2"/>
        <v/>
      </c>
      <c r="Q79" s="166"/>
      <c r="R79" s="150">
        <f>IF(N79&lt;&gt;"",VLOOKUP(N79,$D$19:$E$34,2,FALSE),0)</f>
        <v>0</v>
      </c>
      <c r="S79" s="150">
        <f>IF(S67&gt;0,R79*S67,99999999)</f>
        <v>99999999</v>
      </c>
      <c r="T79" s="157" t="str">
        <f t="shared" si="6"/>
        <v/>
      </c>
      <c r="U79" s="157" t="str">
        <f t="shared" si="3"/>
        <v/>
      </c>
    </row>
    <row r="80" spans="10:21" ht="17.25" hidden="1" customHeight="1" outlineLevel="1" x14ac:dyDescent="0.15">
      <c r="J80" s="160"/>
      <c r="K80" s="161"/>
      <c r="L80" s="161"/>
      <c r="M80" s="162" t="s">
        <v>181</v>
      </c>
      <c r="N80" s="163" t="str">
        <f>IF(K67&amp;L67&lt;&gt;"",IF($D$32&lt;&gt;"",$D$32,""),"")</f>
        <v/>
      </c>
      <c r="O80" s="164"/>
      <c r="P80" s="165" t="str">
        <f t="shared" si="2"/>
        <v/>
      </c>
      <c r="Q80" s="166"/>
      <c r="R80" s="150">
        <f>IF(N80&lt;&gt;"",VLOOKUP(N80,$D$19:$E$34,2,FALSE),0)</f>
        <v>0</v>
      </c>
      <c r="S80" s="150">
        <f>IF(S67&gt;0,R80*S67,99999999)</f>
        <v>99999999</v>
      </c>
      <c r="T80" s="157" t="str">
        <f t="shared" si="6"/>
        <v/>
      </c>
      <c r="U80" s="157" t="str">
        <f t="shared" si="3"/>
        <v/>
      </c>
    </row>
    <row r="81" spans="10:21" ht="17.25" hidden="1" customHeight="1" outlineLevel="1" x14ac:dyDescent="0.15">
      <c r="J81" s="160"/>
      <c r="K81" s="161"/>
      <c r="L81" s="161"/>
      <c r="M81" s="162" t="s">
        <v>181</v>
      </c>
      <c r="N81" s="163" t="str">
        <f>IF(K67&amp;L67&lt;&gt;"",IF($D$33&lt;&gt;"",$D$33,""),"")</f>
        <v/>
      </c>
      <c r="O81" s="164"/>
      <c r="P81" s="165" t="str">
        <f t="shared" si="2"/>
        <v/>
      </c>
      <c r="Q81" s="166"/>
      <c r="R81" s="150">
        <f>IF(N81&lt;&gt;"",VLOOKUP(N81,$D$19:$E$34,2,FALSE),0)</f>
        <v>0</v>
      </c>
      <c r="S81" s="150">
        <f>IF(S67&gt;0,R81*S67,99999999)</f>
        <v>99999999</v>
      </c>
      <c r="T81" s="157" t="str">
        <f t="shared" si="6"/>
        <v/>
      </c>
      <c r="U81" s="157" t="str">
        <f t="shared" si="3"/>
        <v/>
      </c>
    </row>
    <row r="82" spans="10:21" ht="17.25" hidden="1" customHeight="1" outlineLevel="1" x14ac:dyDescent="0.15">
      <c r="J82" s="172"/>
      <c r="K82" s="173"/>
      <c r="L82" s="173"/>
      <c r="M82" s="174" t="s">
        <v>181</v>
      </c>
      <c r="N82" s="171" t="str">
        <f>IF(K67&amp;L67&lt;&gt;"",IF($D$34&lt;&gt;"",$D$34,""),"")</f>
        <v/>
      </c>
      <c r="O82" s="170"/>
      <c r="P82" s="165" t="str">
        <f t="shared" si="2"/>
        <v/>
      </c>
      <c r="Q82" s="175"/>
      <c r="R82" s="150">
        <f>IF(N82&lt;&gt;"",VLOOKUP(N82,$D$19:$E$34,2,FALSE),0)</f>
        <v>0</v>
      </c>
      <c r="S82" s="150">
        <f>IF(S67&gt;0,R82*S67,99999999)</f>
        <v>99999999</v>
      </c>
      <c r="T82" s="157" t="str">
        <f t="shared" si="6"/>
        <v/>
      </c>
      <c r="U82" s="157" t="str">
        <f t="shared" si="3"/>
        <v/>
      </c>
    </row>
    <row r="83" spans="10:21" ht="17.25" customHeight="1" collapsed="1" x14ac:dyDescent="0.15">
      <c r="J83" s="151">
        <v>5</v>
      </c>
      <c r="K83" s="177"/>
      <c r="L83" s="152"/>
      <c r="M83" s="153" t="s">
        <v>182</v>
      </c>
      <c r="N83" s="154" t="str">
        <f>IF(K83&amp;L83&lt;&gt;"",IF($D$19&lt;&gt;"",$D$19,""),"")</f>
        <v/>
      </c>
      <c r="O83" s="152"/>
      <c r="P83" s="155" t="str">
        <f t="shared" ref="P83:P146" si="9">IF(ISERROR(ROUND(Q83/O83,0)),"",ROUND(Q83/O83,0))</f>
        <v/>
      </c>
      <c r="Q83" s="156"/>
      <c r="R83" s="150">
        <f t="shared" ref="R83:R93" si="10">IF(N83&lt;&gt;"",VLOOKUP(N83,$D$19:$E$29,2,FALSE),0)</f>
        <v>0</v>
      </c>
      <c r="S83" s="150">
        <f>IF($E$19&gt;0,IF(MOD(O83,$E$19)=0,O83/$E$19,-1),-1)</f>
        <v>-1</v>
      </c>
      <c r="T83" s="157" t="str">
        <f>IF(N83&lt;&gt;"",IF(O83&lt;&gt;"",IF(S83&gt;0,"OK","数量が不足しています"),"数量が未入力です"),"")</f>
        <v/>
      </c>
      <c r="U83" s="157" t="str">
        <f t="shared" ref="U83:U146" si="11">IF(O83&lt;&gt;"",IF(Q83&lt;&gt;"","OK","未入力です"),"")</f>
        <v/>
      </c>
    </row>
    <row r="84" spans="10:21" ht="17.25" customHeight="1" x14ac:dyDescent="0.15">
      <c r="J84" s="160"/>
      <c r="K84" s="161"/>
      <c r="L84" s="161"/>
      <c r="M84" s="162" t="s">
        <v>181</v>
      </c>
      <c r="N84" s="163" t="str">
        <f>IF(K83&amp;L83&lt;&gt;"",IF($D$20&lt;&gt;"",$D$20,""),"")</f>
        <v/>
      </c>
      <c r="O84" s="164"/>
      <c r="P84" s="165" t="str">
        <f t="shared" si="9"/>
        <v/>
      </c>
      <c r="Q84" s="166"/>
      <c r="R84" s="150">
        <f t="shared" si="10"/>
        <v>0</v>
      </c>
      <c r="S84" s="150">
        <f>IF(S83&gt;0,R84*S83,99999999)</f>
        <v>99999999</v>
      </c>
      <c r="T84" s="157" t="str">
        <f t="shared" ref="T84:T146" si="12">IF(N84&lt;&gt;"",IF(O84&lt;&gt;"",IF(O84&gt;=S84,"OK","数量が不足しています"),"数量が未入力です"),"")</f>
        <v/>
      </c>
      <c r="U84" s="157" t="str">
        <f t="shared" si="11"/>
        <v/>
      </c>
    </row>
    <row r="85" spans="10:21" ht="17.25" customHeight="1" x14ac:dyDescent="0.15">
      <c r="J85" s="160"/>
      <c r="K85" s="161"/>
      <c r="L85" s="161"/>
      <c r="M85" s="162" t="s">
        <v>181</v>
      </c>
      <c r="N85" s="163" t="str">
        <f>IF(K83&amp;L83&lt;&gt;"",IF($D$21&lt;&gt;"",$D$21,""),"")</f>
        <v/>
      </c>
      <c r="O85" s="164"/>
      <c r="P85" s="165" t="str">
        <f t="shared" si="9"/>
        <v/>
      </c>
      <c r="Q85" s="166"/>
      <c r="R85" s="150">
        <f t="shared" si="10"/>
        <v>0</v>
      </c>
      <c r="S85" s="150">
        <f>IF(S83&gt;0,R85*S83,99999999)</f>
        <v>99999999</v>
      </c>
      <c r="T85" s="157" t="str">
        <f t="shared" si="12"/>
        <v/>
      </c>
      <c r="U85" s="157" t="str">
        <f t="shared" si="11"/>
        <v/>
      </c>
    </row>
    <row r="86" spans="10:21" ht="17.25" customHeight="1" x14ac:dyDescent="0.15">
      <c r="J86" s="160"/>
      <c r="K86" s="161"/>
      <c r="L86" s="161"/>
      <c r="M86" s="162" t="s">
        <v>181</v>
      </c>
      <c r="N86" s="163" t="str">
        <f>IF(K83&amp;L83&lt;&gt;"",IF($D$22&lt;&gt;"",$D$22,""),"")</f>
        <v/>
      </c>
      <c r="O86" s="164"/>
      <c r="P86" s="165" t="str">
        <f t="shared" si="9"/>
        <v/>
      </c>
      <c r="Q86" s="166"/>
      <c r="R86" s="150">
        <f t="shared" si="10"/>
        <v>0</v>
      </c>
      <c r="S86" s="150">
        <f>IF(S83&gt;0,R86*S83,99999999)</f>
        <v>99999999</v>
      </c>
      <c r="T86" s="157" t="str">
        <f t="shared" si="12"/>
        <v/>
      </c>
      <c r="U86" s="157" t="str">
        <f t="shared" si="11"/>
        <v/>
      </c>
    </row>
    <row r="87" spans="10:21" ht="17.25" customHeight="1" x14ac:dyDescent="0.15">
      <c r="J87" s="160"/>
      <c r="K87" s="161"/>
      <c r="L87" s="161"/>
      <c r="M87" s="162" t="s">
        <v>181</v>
      </c>
      <c r="N87" s="163" t="str">
        <f>IF(K83&amp;L83&lt;&gt;"",IF($D$23&lt;&gt;"",$D$23,""),"")</f>
        <v/>
      </c>
      <c r="O87" s="164"/>
      <c r="P87" s="165" t="str">
        <f t="shared" si="9"/>
        <v/>
      </c>
      <c r="Q87" s="166"/>
      <c r="R87" s="150">
        <f t="shared" si="10"/>
        <v>0</v>
      </c>
      <c r="S87" s="150">
        <f>IF(S83&gt;0,R87*S83,99999999)</f>
        <v>99999999</v>
      </c>
      <c r="T87" s="157" t="str">
        <f t="shared" si="12"/>
        <v/>
      </c>
      <c r="U87" s="157" t="str">
        <f t="shared" si="11"/>
        <v/>
      </c>
    </row>
    <row r="88" spans="10:21" ht="17.25" customHeight="1" x14ac:dyDescent="0.15">
      <c r="J88" s="160"/>
      <c r="K88" s="161"/>
      <c r="L88" s="161"/>
      <c r="M88" s="162" t="s">
        <v>181</v>
      </c>
      <c r="N88" s="163" t="str">
        <f>IF(K83&amp;L83&lt;&gt;"",IF($D$24&lt;&gt;"",$D$24,""),"")</f>
        <v/>
      </c>
      <c r="O88" s="164"/>
      <c r="P88" s="165" t="str">
        <f t="shared" si="9"/>
        <v/>
      </c>
      <c r="Q88" s="166"/>
      <c r="R88" s="150">
        <f t="shared" si="10"/>
        <v>0</v>
      </c>
      <c r="S88" s="150">
        <f>IF(S83&gt;0,R88*S83,99999999)</f>
        <v>99999999</v>
      </c>
      <c r="T88" s="157" t="str">
        <f t="shared" si="12"/>
        <v/>
      </c>
      <c r="U88" s="157" t="str">
        <f t="shared" si="11"/>
        <v/>
      </c>
    </row>
    <row r="89" spans="10:21" ht="17.25" customHeight="1" x14ac:dyDescent="0.15">
      <c r="J89" s="160"/>
      <c r="K89" s="161"/>
      <c r="L89" s="161"/>
      <c r="M89" s="162" t="s">
        <v>181</v>
      </c>
      <c r="N89" s="163" t="str">
        <f>IF(K83&amp;L83&lt;&gt;"",IF($D$25&lt;&gt;"",$D$25,""),"")</f>
        <v/>
      </c>
      <c r="O89" s="164"/>
      <c r="P89" s="165" t="str">
        <f t="shared" si="9"/>
        <v/>
      </c>
      <c r="Q89" s="166"/>
      <c r="R89" s="150">
        <f t="shared" si="10"/>
        <v>0</v>
      </c>
      <c r="S89" s="150">
        <f>IF(S83&gt;0,R89*S83,99999999)</f>
        <v>99999999</v>
      </c>
      <c r="T89" s="157" t="str">
        <f t="shared" si="12"/>
        <v/>
      </c>
      <c r="U89" s="157" t="str">
        <f t="shared" si="11"/>
        <v/>
      </c>
    </row>
    <row r="90" spans="10:21" ht="17.25" customHeight="1" x14ac:dyDescent="0.15">
      <c r="J90" s="160"/>
      <c r="K90" s="161"/>
      <c r="L90" s="161"/>
      <c r="M90" s="162" t="s">
        <v>181</v>
      </c>
      <c r="N90" s="163" t="str">
        <f>IF(K83&amp;L83&lt;&gt;"",IF($D$26&lt;&gt;"",$D$26,""),"")</f>
        <v/>
      </c>
      <c r="O90" s="164"/>
      <c r="P90" s="165" t="str">
        <f t="shared" si="9"/>
        <v/>
      </c>
      <c r="Q90" s="166"/>
      <c r="R90" s="150">
        <f t="shared" si="10"/>
        <v>0</v>
      </c>
      <c r="S90" s="150">
        <f>IF(S83&gt;0,R90*S83,99999999)</f>
        <v>99999999</v>
      </c>
      <c r="T90" s="157" t="str">
        <f t="shared" si="12"/>
        <v/>
      </c>
      <c r="U90" s="157" t="str">
        <f t="shared" si="11"/>
        <v/>
      </c>
    </row>
    <row r="91" spans="10:21" ht="17.25" customHeight="1" x14ac:dyDescent="0.15">
      <c r="J91" s="160"/>
      <c r="K91" s="161"/>
      <c r="L91" s="161"/>
      <c r="M91" s="162" t="s">
        <v>181</v>
      </c>
      <c r="N91" s="163" t="str">
        <f>IF(K83&amp;L83&lt;&gt;"",IF($D$27&lt;&gt;"",$D$27,""),"")</f>
        <v/>
      </c>
      <c r="O91" s="164"/>
      <c r="P91" s="165" t="str">
        <f t="shared" si="9"/>
        <v/>
      </c>
      <c r="Q91" s="166"/>
      <c r="R91" s="150">
        <f t="shared" si="10"/>
        <v>0</v>
      </c>
      <c r="S91" s="150">
        <f>IF(S83&gt;0,R91*S83,99999999)</f>
        <v>99999999</v>
      </c>
      <c r="T91" s="157" t="str">
        <f t="shared" si="12"/>
        <v/>
      </c>
      <c r="U91" s="157" t="str">
        <f t="shared" si="11"/>
        <v/>
      </c>
    </row>
    <row r="92" spans="10:21" ht="17.25" customHeight="1" x14ac:dyDescent="0.15">
      <c r="J92" s="160"/>
      <c r="K92" s="161"/>
      <c r="L92" s="161"/>
      <c r="M92" s="162" t="s">
        <v>181</v>
      </c>
      <c r="N92" s="163" t="str">
        <f>IF(K83&amp;L83&lt;&gt;"",IF($D$28&lt;&gt;"",$D$28,""),"")</f>
        <v/>
      </c>
      <c r="O92" s="164"/>
      <c r="P92" s="165" t="str">
        <f t="shared" si="9"/>
        <v/>
      </c>
      <c r="Q92" s="166"/>
      <c r="R92" s="150">
        <f t="shared" si="10"/>
        <v>0</v>
      </c>
      <c r="S92" s="150">
        <f>IF(S83&gt;0,R92*S83,99999999)</f>
        <v>99999999</v>
      </c>
      <c r="T92" s="157" t="str">
        <f t="shared" si="12"/>
        <v/>
      </c>
      <c r="U92" s="157" t="str">
        <f t="shared" si="11"/>
        <v/>
      </c>
    </row>
    <row r="93" spans="10:21" ht="17.25" customHeight="1" x14ac:dyDescent="0.15">
      <c r="J93" s="160"/>
      <c r="K93" s="161"/>
      <c r="L93" s="161"/>
      <c r="M93" s="162" t="s">
        <v>181</v>
      </c>
      <c r="N93" s="163" t="str">
        <f>IF(K83&amp;L83&lt;&gt;"",IF($D$29&lt;&gt;"",$D$29,""),"")</f>
        <v/>
      </c>
      <c r="O93" s="164"/>
      <c r="P93" s="165" t="str">
        <f t="shared" si="9"/>
        <v/>
      </c>
      <c r="Q93" s="166"/>
      <c r="R93" s="150">
        <f t="shared" si="10"/>
        <v>0</v>
      </c>
      <c r="S93" s="150">
        <f>IF(S83&gt;0,R93*S83,99999999)</f>
        <v>99999999</v>
      </c>
      <c r="T93" s="157" t="str">
        <f t="shared" si="12"/>
        <v/>
      </c>
      <c r="U93" s="157" t="str">
        <f t="shared" si="11"/>
        <v/>
      </c>
    </row>
    <row r="94" spans="10:21" ht="17.25" hidden="1" customHeight="1" outlineLevel="1" x14ac:dyDescent="0.15">
      <c r="J94" s="160"/>
      <c r="K94" s="161"/>
      <c r="L94" s="161"/>
      <c r="M94" s="162" t="s">
        <v>181</v>
      </c>
      <c r="N94" s="163" t="str">
        <f>IF(K83&amp;L83&lt;&gt;"",IF($D$30&lt;&gt;"",$D$30,""),"")</f>
        <v/>
      </c>
      <c r="O94" s="164"/>
      <c r="P94" s="165" t="str">
        <f t="shared" si="9"/>
        <v/>
      </c>
      <c r="Q94" s="166"/>
      <c r="R94" s="150">
        <f>IF(N94&lt;&gt;"",VLOOKUP(N94,$D$19:$E$34,2,FALSE),0)</f>
        <v>0</v>
      </c>
      <c r="S94" s="150">
        <f>IF(S83&gt;0,R94*S83,99999999)</f>
        <v>99999999</v>
      </c>
      <c r="T94" s="157" t="str">
        <f t="shared" si="12"/>
        <v/>
      </c>
      <c r="U94" s="157" t="str">
        <f t="shared" si="11"/>
        <v/>
      </c>
    </row>
    <row r="95" spans="10:21" ht="17.25" hidden="1" customHeight="1" outlineLevel="1" x14ac:dyDescent="0.15">
      <c r="J95" s="160"/>
      <c r="K95" s="161"/>
      <c r="L95" s="161"/>
      <c r="M95" s="162" t="s">
        <v>181</v>
      </c>
      <c r="N95" s="163" t="str">
        <f>IF(K83&amp;L83&lt;&gt;"",IF($D$31&lt;&gt;"",$D$31,""),"")</f>
        <v/>
      </c>
      <c r="O95" s="164"/>
      <c r="P95" s="165" t="str">
        <f t="shared" si="9"/>
        <v/>
      </c>
      <c r="Q95" s="166"/>
      <c r="R95" s="150">
        <f>IF(N95&lt;&gt;"",VLOOKUP(N95,$D$19:$E$34,2,FALSE),0)</f>
        <v>0</v>
      </c>
      <c r="S95" s="150">
        <f>IF(S83&gt;0,R95*S83,99999999)</f>
        <v>99999999</v>
      </c>
      <c r="T95" s="157" t="str">
        <f t="shared" si="12"/>
        <v/>
      </c>
      <c r="U95" s="157" t="str">
        <f t="shared" si="11"/>
        <v/>
      </c>
    </row>
    <row r="96" spans="10:21" ht="17.25" hidden="1" customHeight="1" outlineLevel="1" x14ac:dyDescent="0.15">
      <c r="J96" s="160"/>
      <c r="K96" s="161"/>
      <c r="L96" s="161"/>
      <c r="M96" s="162" t="s">
        <v>181</v>
      </c>
      <c r="N96" s="163" t="str">
        <f>IF(K83&amp;L83&lt;&gt;"",IF($D$32&lt;&gt;"",$D$32,""),"")</f>
        <v/>
      </c>
      <c r="O96" s="164"/>
      <c r="P96" s="165" t="str">
        <f t="shared" si="9"/>
        <v/>
      </c>
      <c r="Q96" s="166"/>
      <c r="R96" s="150">
        <f>IF(N96&lt;&gt;"",VLOOKUP(N96,$D$19:$E$34,2,FALSE),0)</f>
        <v>0</v>
      </c>
      <c r="S96" s="150">
        <f>IF(S83&gt;0,R96*S83,99999999)</f>
        <v>99999999</v>
      </c>
      <c r="T96" s="157" t="str">
        <f t="shared" si="12"/>
        <v/>
      </c>
      <c r="U96" s="157" t="str">
        <f t="shared" si="11"/>
        <v/>
      </c>
    </row>
    <row r="97" spans="10:21" ht="17.25" hidden="1" customHeight="1" outlineLevel="1" x14ac:dyDescent="0.15">
      <c r="J97" s="160"/>
      <c r="K97" s="161"/>
      <c r="L97" s="161"/>
      <c r="M97" s="162" t="s">
        <v>181</v>
      </c>
      <c r="N97" s="163" t="str">
        <f>IF(K83&amp;L83&lt;&gt;"",IF($D$33&lt;&gt;"",$D$33,""),"")</f>
        <v/>
      </c>
      <c r="O97" s="164"/>
      <c r="P97" s="165" t="str">
        <f t="shared" si="9"/>
        <v/>
      </c>
      <c r="Q97" s="166"/>
      <c r="R97" s="150">
        <f>IF(N97&lt;&gt;"",VLOOKUP(N97,$D$19:$E$34,2,FALSE),0)</f>
        <v>0</v>
      </c>
      <c r="S97" s="150">
        <f>IF(S83&gt;0,R97*S83,99999999)</f>
        <v>99999999</v>
      </c>
      <c r="T97" s="157" t="str">
        <f t="shared" si="12"/>
        <v/>
      </c>
      <c r="U97" s="157" t="str">
        <f t="shared" si="11"/>
        <v/>
      </c>
    </row>
    <row r="98" spans="10:21" ht="17.25" hidden="1" customHeight="1" outlineLevel="1" x14ac:dyDescent="0.15">
      <c r="J98" s="172"/>
      <c r="K98" s="173"/>
      <c r="L98" s="173"/>
      <c r="M98" s="174" t="s">
        <v>181</v>
      </c>
      <c r="N98" s="171" t="str">
        <f>IF(K83&amp;L83&lt;&gt;"",IF($D$34&lt;&gt;"",$D$34,""),"")</f>
        <v/>
      </c>
      <c r="O98" s="170"/>
      <c r="P98" s="189" t="str">
        <f t="shared" si="9"/>
        <v/>
      </c>
      <c r="Q98" s="175"/>
      <c r="R98" s="150">
        <f>IF(N98&lt;&gt;"",VLOOKUP(N98,$D$19:$E$34,2,FALSE),0)</f>
        <v>0</v>
      </c>
      <c r="S98" s="150">
        <f>IF(S83&gt;0,R98*S83,99999999)</f>
        <v>99999999</v>
      </c>
      <c r="T98" s="157" t="str">
        <f t="shared" si="12"/>
        <v/>
      </c>
      <c r="U98" s="157" t="str">
        <f t="shared" si="11"/>
        <v/>
      </c>
    </row>
    <row r="99" spans="10:21" ht="17.25" customHeight="1" collapsed="1" x14ac:dyDescent="0.15">
      <c r="J99" s="151">
        <v>6</v>
      </c>
      <c r="K99" s="152"/>
      <c r="L99" s="152"/>
      <c r="M99" s="153" t="s">
        <v>182</v>
      </c>
      <c r="N99" s="154" t="str">
        <f>IF(K99&amp;L99&lt;&gt;"",IF($D$19&lt;&gt;"",$D$19,""),"")</f>
        <v/>
      </c>
      <c r="O99" s="152"/>
      <c r="P99" s="155" t="str">
        <f t="shared" si="9"/>
        <v/>
      </c>
      <c r="Q99" s="156"/>
      <c r="R99" s="150">
        <f t="shared" ref="R99:R109" si="13">IF(N99&lt;&gt;"",VLOOKUP(N99,$D$19:$E$29,2,FALSE),0)</f>
        <v>0</v>
      </c>
      <c r="S99" s="150">
        <f>IF($E$19&gt;0,IF(MOD(O99,$E$19)=0,O99/$E$19,-1),-1)</f>
        <v>-1</v>
      </c>
      <c r="T99" s="157" t="str">
        <f>IF(N99&lt;&gt;"",IF(O99&lt;&gt;"",IF(S99&gt;0,"OK","数量が不足しています"),"数量が未入力です"),"")</f>
        <v/>
      </c>
      <c r="U99" s="157" t="str">
        <f t="shared" si="11"/>
        <v/>
      </c>
    </row>
    <row r="100" spans="10:21" ht="17.25" customHeight="1" x14ac:dyDescent="0.15">
      <c r="J100" s="160"/>
      <c r="K100" s="161"/>
      <c r="L100" s="161"/>
      <c r="M100" s="162" t="s">
        <v>181</v>
      </c>
      <c r="N100" s="163" t="str">
        <f>IF(K99&amp;L99&lt;&gt;"",IF($D$20&lt;&gt;"",$D$20,""),"")</f>
        <v/>
      </c>
      <c r="O100" s="164"/>
      <c r="P100" s="165" t="str">
        <f t="shared" si="9"/>
        <v/>
      </c>
      <c r="Q100" s="166"/>
      <c r="R100" s="150">
        <f t="shared" si="13"/>
        <v>0</v>
      </c>
      <c r="S100" s="150">
        <f>IF(S99&gt;0,R100*S99,99999999)</f>
        <v>99999999</v>
      </c>
      <c r="T100" s="157" t="str">
        <f t="shared" si="12"/>
        <v/>
      </c>
      <c r="U100" s="157" t="str">
        <f t="shared" si="11"/>
        <v/>
      </c>
    </row>
    <row r="101" spans="10:21" ht="17.25" customHeight="1" x14ac:dyDescent="0.15">
      <c r="J101" s="160"/>
      <c r="K101" s="161"/>
      <c r="L101" s="161"/>
      <c r="M101" s="162" t="s">
        <v>181</v>
      </c>
      <c r="N101" s="163" t="str">
        <f>IF(K99&amp;L99&lt;&gt;"",IF($D$21&lt;&gt;"",$D$21,""),"")</f>
        <v/>
      </c>
      <c r="O101" s="164"/>
      <c r="P101" s="165" t="str">
        <f t="shared" si="9"/>
        <v/>
      </c>
      <c r="Q101" s="166"/>
      <c r="R101" s="150">
        <f t="shared" si="13"/>
        <v>0</v>
      </c>
      <c r="S101" s="150">
        <f>IF(S99&gt;0,R101*S99,99999999)</f>
        <v>99999999</v>
      </c>
      <c r="T101" s="157" t="str">
        <f t="shared" si="12"/>
        <v/>
      </c>
      <c r="U101" s="157" t="str">
        <f t="shared" si="11"/>
        <v/>
      </c>
    </row>
    <row r="102" spans="10:21" ht="17.25" customHeight="1" x14ac:dyDescent="0.15">
      <c r="J102" s="160"/>
      <c r="K102" s="161"/>
      <c r="L102" s="161"/>
      <c r="M102" s="162" t="s">
        <v>181</v>
      </c>
      <c r="N102" s="163" t="str">
        <f>IF(K99&amp;L99&lt;&gt;"",IF($D$22&lt;&gt;"",$D$22,""),"")</f>
        <v/>
      </c>
      <c r="O102" s="164"/>
      <c r="P102" s="165" t="str">
        <f t="shared" si="9"/>
        <v/>
      </c>
      <c r="Q102" s="166"/>
      <c r="R102" s="150">
        <f t="shared" si="13"/>
        <v>0</v>
      </c>
      <c r="S102" s="150">
        <f>IF(S99&gt;0,R102*S99,99999999)</f>
        <v>99999999</v>
      </c>
      <c r="T102" s="157" t="str">
        <f t="shared" si="12"/>
        <v/>
      </c>
      <c r="U102" s="157" t="str">
        <f t="shared" si="11"/>
        <v/>
      </c>
    </row>
    <row r="103" spans="10:21" ht="17.25" customHeight="1" x14ac:dyDescent="0.15">
      <c r="J103" s="160"/>
      <c r="K103" s="161"/>
      <c r="L103" s="161"/>
      <c r="M103" s="162" t="s">
        <v>181</v>
      </c>
      <c r="N103" s="163" t="str">
        <f>IF(K99&amp;L99&lt;&gt;"",IF($D$23&lt;&gt;"",$D$23,""),"")</f>
        <v/>
      </c>
      <c r="O103" s="164"/>
      <c r="P103" s="165" t="str">
        <f t="shared" si="9"/>
        <v/>
      </c>
      <c r="Q103" s="166"/>
      <c r="R103" s="150">
        <f t="shared" si="13"/>
        <v>0</v>
      </c>
      <c r="S103" s="150">
        <f>IF(S99&gt;0,R103*S99,99999999)</f>
        <v>99999999</v>
      </c>
      <c r="T103" s="157" t="str">
        <f t="shared" si="12"/>
        <v/>
      </c>
      <c r="U103" s="157" t="str">
        <f t="shared" si="11"/>
        <v/>
      </c>
    </row>
    <row r="104" spans="10:21" ht="17.25" customHeight="1" x14ac:dyDescent="0.15">
      <c r="J104" s="160"/>
      <c r="K104" s="161"/>
      <c r="L104" s="161"/>
      <c r="M104" s="162" t="s">
        <v>181</v>
      </c>
      <c r="N104" s="163" t="str">
        <f>IF(K99&amp;L99&lt;&gt;"",IF($D$24&lt;&gt;"",$D$24,""),"")</f>
        <v/>
      </c>
      <c r="O104" s="164"/>
      <c r="P104" s="165" t="str">
        <f t="shared" si="9"/>
        <v/>
      </c>
      <c r="Q104" s="166"/>
      <c r="R104" s="150">
        <f t="shared" si="13"/>
        <v>0</v>
      </c>
      <c r="S104" s="150">
        <f>IF(S99&gt;0,R104*S99,99999999)</f>
        <v>99999999</v>
      </c>
      <c r="T104" s="157" t="str">
        <f t="shared" si="12"/>
        <v/>
      </c>
      <c r="U104" s="157" t="str">
        <f t="shared" si="11"/>
        <v/>
      </c>
    </row>
    <row r="105" spans="10:21" ht="17.25" customHeight="1" x14ac:dyDescent="0.15">
      <c r="J105" s="160"/>
      <c r="K105" s="161"/>
      <c r="L105" s="161"/>
      <c r="M105" s="162" t="s">
        <v>181</v>
      </c>
      <c r="N105" s="163" t="str">
        <f>IF(K99&amp;L99&lt;&gt;"",IF($D$25&lt;&gt;"",$D$25,""),"")</f>
        <v/>
      </c>
      <c r="O105" s="164"/>
      <c r="P105" s="165" t="str">
        <f t="shared" si="9"/>
        <v/>
      </c>
      <c r="Q105" s="166"/>
      <c r="R105" s="150">
        <f t="shared" si="13"/>
        <v>0</v>
      </c>
      <c r="S105" s="150">
        <f>IF(S99&gt;0,R105*S99,99999999)</f>
        <v>99999999</v>
      </c>
      <c r="T105" s="157" t="str">
        <f t="shared" si="12"/>
        <v/>
      </c>
      <c r="U105" s="157" t="str">
        <f t="shared" si="11"/>
        <v/>
      </c>
    </row>
    <row r="106" spans="10:21" ht="17.25" customHeight="1" x14ac:dyDescent="0.15">
      <c r="J106" s="160"/>
      <c r="K106" s="161"/>
      <c r="L106" s="161"/>
      <c r="M106" s="162" t="s">
        <v>181</v>
      </c>
      <c r="N106" s="163" t="str">
        <f>IF(K99&amp;L99&lt;&gt;"",IF($D$26&lt;&gt;"",$D$26,""),"")</f>
        <v/>
      </c>
      <c r="O106" s="164"/>
      <c r="P106" s="165" t="str">
        <f t="shared" si="9"/>
        <v/>
      </c>
      <c r="Q106" s="166"/>
      <c r="R106" s="150">
        <f t="shared" si="13"/>
        <v>0</v>
      </c>
      <c r="S106" s="150">
        <f>IF(S99&gt;0,R106*S99,99999999)</f>
        <v>99999999</v>
      </c>
      <c r="T106" s="157" t="str">
        <f t="shared" si="12"/>
        <v/>
      </c>
      <c r="U106" s="157" t="str">
        <f t="shared" si="11"/>
        <v/>
      </c>
    </row>
    <row r="107" spans="10:21" ht="17.25" customHeight="1" x14ac:dyDescent="0.15">
      <c r="J107" s="160"/>
      <c r="K107" s="161"/>
      <c r="L107" s="161"/>
      <c r="M107" s="162" t="s">
        <v>181</v>
      </c>
      <c r="N107" s="163" t="str">
        <f>IF(K99&amp;L99&lt;&gt;"",IF($D$27&lt;&gt;"",$D$27,""),"")</f>
        <v/>
      </c>
      <c r="O107" s="164"/>
      <c r="P107" s="165" t="str">
        <f t="shared" si="9"/>
        <v/>
      </c>
      <c r="Q107" s="166"/>
      <c r="R107" s="150">
        <f t="shared" si="13"/>
        <v>0</v>
      </c>
      <c r="S107" s="150">
        <f>IF(S99&gt;0,R107*S99,99999999)</f>
        <v>99999999</v>
      </c>
      <c r="T107" s="157" t="str">
        <f t="shared" si="12"/>
        <v/>
      </c>
      <c r="U107" s="157" t="str">
        <f t="shared" si="11"/>
        <v/>
      </c>
    </row>
    <row r="108" spans="10:21" ht="17.25" customHeight="1" x14ac:dyDescent="0.15">
      <c r="J108" s="160"/>
      <c r="K108" s="161"/>
      <c r="L108" s="161"/>
      <c r="M108" s="162" t="s">
        <v>181</v>
      </c>
      <c r="N108" s="163" t="str">
        <f>IF(K99&amp;L99&lt;&gt;"",IF($D$28&lt;&gt;"",$D$28,""),"")</f>
        <v/>
      </c>
      <c r="O108" s="164"/>
      <c r="P108" s="165" t="str">
        <f t="shared" si="9"/>
        <v/>
      </c>
      <c r="Q108" s="166"/>
      <c r="R108" s="150">
        <f t="shared" si="13"/>
        <v>0</v>
      </c>
      <c r="S108" s="150">
        <f>IF(S99&gt;0,R108*S99,99999999)</f>
        <v>99999999</v>
      </c>
      <c r="T108" s="157" t="str">
        <f t="shared" si="12"/>
        <v/>
      </c>
      <c r="U108" s="157" t="str">
        <f t="shared" si="11"/>
        <v/>
      </c>
    </row>
    <row r="109" spans="10:21" ht="17.25" customHeight="1" x14ac:dyDescent="0.15">
      <c r="J109" s="160"/>
      <c r="K109" s="161"/>
      <c r="L109" s="161"/>
      <c r="M109" s="162" t="s">
        <v>181</v>
      </c>
      <c r="N109" s="163" t="str">
        <f>IF(K99&amp;L99&lt;&gt;"",IF($D$29&lt;&gt;"",$D$29,""),"")</f>
        <v/>
      </c>
      <c r="O109" s="164"/>
      <c r="P109" s="165" t="str">
        <f t="shared" si="9"/>
        <v/>
      </c>
      <c r="Q109" s="166"/>
      <c r="R109" s="150">
        <f t="shared" si="13"/>
        <v>0</v>
      </c>
      <c r="S109" s="150">
        <f>IF(S99&gt;0,R109*S99,99999999)</f>
        <v>99999999</v>
      </c>
      <c r="T109" s="157" t="str">
        <f t="shared" si="12"/>
        <v/>
      </c>
      <c r="U109" s="157" t="str">
        <f t="shared" si="11"/>
        <v/>
      </c>
    </row>
    <row r="110" spans="10:21" ht="17.25" hidden="1" customHeight="1" outlineLevel="1" x14ac:dyDescent="0.15">
      <c r="J110" s="160"/>
      <c r="K110" s="161"/>
      <c r="L110" s="161"/>
      <c r="M110" s="162" t="s">
        <v>181</v>
      </c>
      <c r="N110" s="163" t="str">
        <f>IF(K99&amp;L99&lt;&gt;"",IF($D$30&lt;&gt;"",$D$30,""),"")</f>
        <v/>
      </c>
      <c r="O110" s="164"/>
      <c r="P110" s="165" t="str">
        <f t="shared" si="9"/>
        <v/>
      </c>
      <c r="Q110" s="166"/>
      <c r="R110" s="150">
        <f>IF(N110&lt;&gt;"",VLOOKUP(N110,$D$19:$E$34,2,FALSE),0)</f>
        <v>0</v>
      </c>
      <c r="S110" s="150">
        <f>IF(S99&gt;0,R110*S99,99999999)</f>
        <v>99999999</v>
      </c>
      <c r="T110" s="157" t="str">
        <f t="shared" si="12"/>
        <v/>
      </c>
      <c r="U110" s="157" t="str">
        <f t="shared" si="11"/>
        <v/>
      </c>
    </row>
    <row r="111" spans="10:21" ht="17.25" hidden="1" customHeight="1" outlineLevel="1" x14ac:dyDescent="0.15">
      <c r="J111" s="160"/>
      <c r="K111" s="161"/>
      <c r="L111" s="161"/>
      <c r="M111" s="162" t="s">
        <v>181</v>
      </c>
      <c r="N111" s="163" t="str">
        <f>IF(K99&amp;L99&lt;&gt;"",IF($D$31&lt;&gt;"",$D$31,""),"")</f>
        <v/>
      </c>
      <c r="O111" s="164"/>
      <c r="P111" s="165" t="str">
        <f t="shared" si="9"/>
        <v/>
      </c>
      <c r="Q111" s="166"/>
      <c r="R111" s="150">
        <f>IF(N111&lt;&gt;"",VLOOKUP(N111,$D$19:$E$34,2,FALSE),0)</f>
        <v>0</v>
      </c>
      <c r="S111" s="150">
        <f>IF(S99&gt;0,R111*S99,99999999)</f>
        <v>99999999</v>
      </c>
      <c r="T111" s="157" t="str">
        <f t="shared" si="12"/>
        <v/>
      </c>
      <c r="U111" s="157" t="str">
        <f t="shared" si="11"/>
        <v/>
      </c>
    </row>
    <row r="112" spans="10:21" ht="17.25" hidden="1" customHeight="1" outlineLevel="1" x14ac:dyDescent="0.15">
      <c r="J112" s="160"/>
      <c r="K112" s="161"/>
      <c r="L112" s="161"/>
      <c r="M112" s="162" t="s">
        <v>181</v>
      </c>
      <c r="N112" s="163" t="str">
        <f>IF(K99&amp;L99&lt;&gt;"",IF($D$32&lt;&gt;"",$D$32,""),"")</f>
        <v/>
      </c>
      <c r="O112" s="164"/>
      <c r="P112" s="165" t="str">
        <f t="shared" si="9"/>
        <v/>
      </c>
      <c r="Q112" s="166"/>
      <c r="R112" s="150">
        <f>IF(N112&lt;&gt;"",VLOOKUP(N112,$D$19:$E$34,2,FALSE),0)</f>
        <v>0</v>
      </c>
      <c r="S112" s="150">
        <f>IF(S99&gt;0,R112*S99,99999999)</f>
        <v>99999999</v>
      </c>
      <c r="T112" s="157" t="str">
        <f t="shared" si="12"/>
        <v/>
      </c>
      <c r="U112" s="157" t="str">
        <f t="shared" si="11"/>
        <v/>
      </c>
    </row>
    <row r="113" spans="10:21" ht="17.25" hidden="1" customHeight="1" outlineLevel="1" x14ac:dyDescent="0.15">
      <c r="J113" s="160"/>
      <c r="K113" s="161"/>
      <c r="L113" s="161"/>
      <c r="M113" s="162" t="s">
        <v>181</v>
      </c>
      <c r="N113" s="163" t="str">
        <f>IF(K99&amp;L99&lt;&gt;"",IF($D$33&lt;&gt;"",$D$33,""),"")</f>
        <v/>
      </c>
      <c r="O113" s="164"/>
      <c r="P113" s="165" t="str">
        <f t="shared" si="9"/>
        <v/>
      </c>
      <c r="Q113" s="166"/>
      <c r="R113" s="150">
        <f>IF(N113&lt;&gt;"",VLOOKUP(N113,$D$19:$E$34,2,FALSE),0)</f>
        <v>0</v>
      </c>
      <c r="S113" s="150">
        <f>IF(S99&gt;0,R113*S99,99999999)</f>
        <v>99999999</v>
      </c>
      <c r="T113" s="157" t="str">
        <f t="shared" si="12"/>
        <v/>
      </c>
      <c r="U113" s="157" t="str">
        <f t="shared" si="11"/>
        <v/>
      </c>
    </row>
    <row r="114" spans="10:21" ht="17.25" hidden="1" customHeight="1" outlineLevel="1" x14ac:dyDescent="0.15">
      <c r="J114" s="172"/>
      <c r="K114" s="173"/>
      <c r="L114" s="173"/>
      <c r="M114" s="174" t="s">
        <v>181</v>
      </c>
      <c r="N114" s="171" t="str">
        <f>IF(K99&amp;L99&lt;&gt;"",IF($D$34&lt;&gt;"",$D$34,""),"")</f>
        <v/>
      </c>
      <c r="O114" s="170"/>
      <c r="P114" s="165" t="str">
        <f t="shared" si="9"/>
        <v/>
      </c>
      <c r="Q114" s="175"/>
      <c r="R114" s="150">
        <f>IF(N114&lt;&gt;"",VLOOKUP(N114,$D$19:$E$34,2,FALSE),0)</f>
        <v>0</v>
      </c>
      <c r="S114" s="150">
        <f>IF(S99&gt;0,R114*S99,99999999)</f>
        <v>99999999</v>
      </c>
      <c r="T114" s="157" t="str">
        <f t="shared" si="12"/>
        <v/>
      </c>
      <c r="U114" s="157" t="str">
        <f t="shared" si="11"/>
        <v/>
      </c>
    </row>
    <row r="115" spans="10:21" ht="17.25" customHeight="1" collapsed="1" x14ac:dyDescent="0.15">
      <c r="J115" s="151">
        <v>7</v>
      </c>
      <c r="K115" s="152"/>
      <c r="L115" s="152"/>
      <c r="M115" s="153" t="s">
        <v>182</v>
      </c>
      <c r="N115" s="154" t="str">
        <f>IF(K115&amp;L115&lt;&gt;"",IF($D$19&lt;&gt;"",$D$19,""),"")</f>
        <v/>
      </c>
      <c r="O115" s="152"/>
      <c r="P115" s="155" t="str">
        <f t="shared" si="9"/>
        <v/>
      </c>
      <c r="Q115" s="156"/>
      <c r="R115" s="150">
        <f t="shared" ref="R115:R125" si="14">IF(N115&lt;&gt;"",VLOOKUP(N115,$D$19:$E$29,2,FALSE),0)</f>
        <v>0</v>
      </c>
      <c r="S115" s="150">
        <f>IF($E$19&gt;0,IF(MOD(O115,$E$19)=0,O115/$E$19,-1),-1)</f>
        <v>-1</v>
      </c>
      <c r="T115" s="157" t="str">
        <f>IF(N115&lt;&gt;"",IF(O115&lt;&gt;"",IF(S115&gt;0,"OK","数量が不足しています"),"数量が未入力です"),"")</f>
        <v/>
      </c>
      <c r="U115" s="157" t="str">
        <f t="shared" si="11"/>
        <v/>
      </c>
    </row>
    <row r="116" spans="10:21" ht="17.25" customHeight="1" x14ac:dyDescent="0.15">
      <c r="J116" s="160"/>
      <c r="K116" s="161"/>
      <c r="L116" s="161"/>
      <c r="M116" s="162" t="s">
        <v>181</v>
      </c>
      <c r="N116" s="163" t="str">
        <f>IF(K115&amp;L115&lt;&gt;"",IF($D$20&lt;&gt;"",$D$20,""),"")</f>
        <v/>
      </c>
      <c r="O116" s="164"/>
      <c r="P116" s="165" t="str">
        <f t="shared" si="9"/>
        <v/>
      </c>
      <c r="Q116" s="166"/>
      <c r="R116" s="150">
        <f t="shared" si="14"/>
        <v>0</v>
      </c>
      <c r="S116" s="150">
        <f>IF(S115&gt;0,R116*S115,99999999)</f>
        <v>99999999</v>
      </c>
      <c r="T116" s="157" t="str">
        <f t="shared" si="12"/>
        <v/>
      </c>
      <c r="U116" s="157" t="str">
        <f t="shared" si="11"/>
        <v/>
      </c>
    </row>
    <row r="117" spans="10:21" ht="17.25" customHeight="1" x14ac:dyDescent="0.15">
      <c r="J117" s="160"/>
      <c r="K117" s="161"/>
      <c r="L117" s="161"/>
      <c r="M117" s="162" t="s">
        <v>181</v>
      </c>
      <c r="N117" s="163" t="str">
        <f>IF(K115&amp;L115&lt;&gt;"",IF($D$21&lt;&gt;"",$D$21,""),"")</f>
        <v/>
      </c>
      <c r="O117" s="164"/>
      <c r="P117" s="165" t="str">
        <f t="shared" si="9"/>
        <v/>
      </c>
      <c r="Q117" s="166"/>
      <c r="R117" s="150">
        <f t="shared" si="14"/>
        <v>0</v>
      </c>
      <c r="S117" s="150">
        <f>IF(S115&gt;0,R117*S115,99999999)</f>
        <v>99999999</v>
      </c>
      <c r="T117" s="157" t="str">
        <f t="shared" si="12"/>
        <v/>
      </c>
      <c r="U117" s="157" t="str">
        <f t="shared" si="11"/>
        <v/>
      </c>
    </row>
    <row r="118" spans="10:21" ht="17.25" customHeight="1" x14ac:dyDescent="0.15">
      <c r="J118" s="160"/>
      <c r="K118" s="161"/>
      <c r="L118" s="161"/>
      <c r="M118" s="162" t="s">
        <v>181</v>
      </c>
      <c r="N118" s="163" t="str">
        <f>IF(K115&amp;L115&lt;&gt;"",IF($D$22&lt;&gt;"",$D$22,""),"")</f>
        <v/>
      </c>
      <c r="O118" s="164"/>
      <c r="P118" s="165" t="str">
        <f t="shared" si="9"/>
        <v/>
      </c>
      <c r="Q118" s="166"/>
      <c r="R118" s="150">
        <f t="shared" si="14"/>
        <v>0</v>
      </c>
      <c r="S118" s="150">
        <f>IF(S115&gt;0,R118*S115,99999999)</f>
        <v>99999999</v>
      </c>
      <c r="T118" s="157" t="str">
        <f t="shared" si="12"/>
        <v/>
      </c>
      <c r="U118" s="157" t="str">
        <f t="shared" si="11"/>
        <v/>
      </c>
    </row>
    <row r="119" spans="10:21" ht="17.25" customHeight="1" x14ac:dyDescent="0.15">
      <c r="J119" s="160"/>
      <c r="K119" s="161"/>
      <c r="L119" s="161"/>
      <c r="M119" s="162" t="s">
        <v>181</v>
      </c>
      <c r="N119" s="163" t="str">
        <f>IF(K115&amp;L115&lt;&gt;"",IF($D$23&lt;&gt;"",$D$23,""),"")</f>
        <v/>
      </c>
      <c r="O119" s="164"/>
      <c r="P119" s="165" t="str">
        <f t="shared" si="9"/>
        <v/>
      </c>
      <c r="Q119" s="166"/>
      <c r="R119" s="150">
        <f t="shared" si="14"/>
        <v>0</v>
      </c>
      <c r="S119" s="150">
        <f>IF(S115&gt;0,R119*S115,99999999)</f>
        <v>99999999</v>
      </c>
      <c r="T119" s="157" t="str">
        <f t="shared" si="12"/>
        <v/>
      </c>
      <c r="U119" s="157" t="str">
        <f t="shared" si="11"/>
        <v/>
      </c>
    </row>
    <row r="120" spans="10:21" ht="17.25" customHeight="1" x14ac:dyDescent="0.15">
      <c r="J120" s="160"/>
      <c r="K120" s="161"/>
      <c r="L120" s="161"/>
      <c r="M120" s="162" t="s">
        <v>181</v>
      </c>
      <c r="N120" s="163" t="str">
        <f>IF(K115&amp;L115&lt;&gt;"",IF($D$24&lt;&gt;"",$D$24,""),"")</f>
        <v/>
      </c>
      <c r="O120" s="164"/>
      <c r="P120" s="165" t="str">
        <f t="shared" si="9"/>
        <v/>
      </c>
      <c r="Q120" s="166"/>
      <c r="R120" s="150">
        <f t="shared" si="14"/>
        <v>0</v>
      </c>
      <c r="S120" s="150">
        <f>IF(S115&gt;0,R120*S115,99999999)</f>
        <v>99999999</v>
      </c>
      <c r="T120" s="157" t="str">
        <f t="shared" si="12"/>
        <v/>
      </c>
      <c r="U120" s="157" t="str">
        <f t="shared" si="11"/>
        <v/>
      </c>
    </row>
    <row r="121" spans="10:21" ht="17.25" customHeight="1" x14ac:dyDescent="0.15">
      <c r="J121" s="160"/>
      <c r="K121" s="161"/>
      <c r="L121" s="161"/>
      <c r="M121" s="162" t="s">
        <v>181</v>
      </c>
      <c r="N121" s="163" t="str">
        <f>IF(K115&amp;L115&lt;&gt;"",IF($D$25&lt;&gt;"",$D$25,""),"")</f>
        <v/>
      </c>
      <c r="O121" s="164"/>
      <c r="P121" s="165" t="str">
        <f t="shared" si="9"/>
        <v/>
      </c>
      <c r="Q121" s="166"/>
      <c r="R121" s="150">
        <f t="shared" si="14"/>
        <v>0</v>
      </c>
      <c r="S121" s="150">
        <f>IF(S115&gt;0,R121*S115,99999999)</f>
        <v>99999999</v>
      </c>
      <c r="T121" s="157" t="str">
        <f t="shared" si="12"/>
        <v/>
      </c>
      <c r="U121" s="157" t="str">
        <f t="shared" si="11"/>
        <v/>
      </c>
    </row>
    <row r="122" spans="10:21" ht="17.25" customHeight="1" x14ac:dyDescent="0.15">
      <c r="J122" s="160"/>
      <c r="K122" s="161"/>
      <c r="L122" s="161"/>
      <c r="M122" s="162" t="s">
        <v>181</v>
      </c>
      <c r="N122" s="163" t="str">
        <f>IF(K115&amp;L115&lt;&gt;"",IF($D$26&lt;&gt;"",$D$26,""),"")</f>
        <v/>
      </c>
      <c r="O122" s="164"/>
      <c r="P122" s="165" t="str">
        <f t="shared" si="9"/>
        <v/>
      </c>
      <c r="Q122" s="166"/>
      <c r="R122" s="150">
        <f t="shared" si="14"/>
        <v>0</v>
      </c>
      <c r="S122" s="150">
        <f>IF(S115&gt;0,R122*S115,99999999)</f>
        <v>99999999</v>
      </c>
      <c r="T122" s="157" t="str">
        <f t="shared" si="12"/>
        <v/>
      </c>
      <c r="U122" s="157" t="str">
        <f t="shared" si="11"/>
        <v/>
      </c>
    </row>
    <row r="123" spans="10:21" ht="17.25" customHeight="1" x14ac:dyDescent="0.15">
      <c r="J123" s="160"/>
      <c r="K123" s="161"/>
      <c r="L123" s="161"/>
      <c r="M123" s="162" t="s">
        <v>181</v>
      </c>
      <c r="N123" s="163" t="str">
        <f>IF(K115&amp;L115&lt;&gt;"",IF($D$27&lt;&gt;"",$D$27,""),"")</f>
        <v/>
      </c>
      <c r="O123" s="164"/>
      <c r="P123" s="165" t="str">
        <f t="shared" si="9"/>
        <v/>
      </c>
      <c r="Q123" s="166"/>
      <c r="R123" s="150">
        <f t="shared" si="14"/>
        <v>0</v>
      </c>
      <c r="S123" s="150">
        <f>IF(S115&gt;0,R123*S115,99999999)</f>
        <v>99999999</v>
      </c>
      <c r="T123" s="157" t="str">
        <f t="shared" si="12"/>
        <v/>
      </c>
      <c r="U123" s="157" t="str">
        <f t="shared" si="11"/>
        <v/>
      </c>
    </row>
    <row r="124" spans="10:21" ht="17.25" customHeight="1" x14ac:dyDescent="0.15">
      <c r="J124" s="160"/>
      <c r="K124" s="161"/>
      <c r="L124" s="161"/>
      <c r="M124" s="162" t="s">
        <v>181</v>
      </c>
      <c r="N124" s="163" t="str">
        <f>IF(K115&amp;L115&lt;&gt;"",IF($D$28&lt;&gt;"",$D$28,""),"")</f>
        <v/>
      </c>
      <c r="O124" s="164"/>
      <c r="P124" s="165" t="str">
        <f t="shared" si="9"/>
        <v/>
      </c>
      <c r="Q124" s="166"/>
      <c r="R124" s="150">
        <f t="shared" si="14"/>
        <v>0</v>
      </c>
      <c r="S124" s="150">
        <f>IF(S115&gt;0,R124*S115,99999999)</f>
        <v>99999999</v>
      </c>
      <c r="T124" s="157" t="str">
        <f t="shared" si="12"/>
        <v/>
      </c>
      <c r="U124" s="157" t="str">
        <f t="shared" si="11"/>
        <v/>
      </c>
    </row>
    <row r="125" spans="10:21" ht="17.25" customHeight="1" x14ac:dyDescent="0.15">
      <c r="J125" s="160"/>
      <c r="K125" s="161"/>
      <c r="L125" s="161"/>
      <c r="M125" s="162" t="s">
        <v>181</v>
      </c>
      <c r="N125" s="163" t="str">
        <f>IF(K115&amp;L115&lt;&gt;"",IF($D$29&lt;&gt;"",$D$29,""),"")</f>
        <v/>
      </c>
      <c r="O125" s="164"/>
      <c r="P125" s="165" t="str">
        <f t="shared" si="9"/>
        <v/>
      </c>
      <c r="Q125" s="166"/>
      <c r="R125" s="150">
        <f t="shared" si="14"/>
        <v>0</v>
      </c>
      <c r="S125" s="150">
        <f>IF(S115&gt;0,R125*S115,99999999)</f>
        <v>99999999</v>
      </c>
      <c r="T125" s="157" t="str">
        <f t="shared" si="12"/>
        <v/>
      </c>
      <c r="U125" s="157" t="str">
        <f t="shared" si="11"/>
        <v/>
      </c>
    </row>
    <row r="126" spans="10:21" ht="17.25" hidden="1" customHeight="1" outlineLevel="1" x14ac:dyDescent="0.15">
      <c r="J126" s="160"/>
      <c r="K126" s="161"/>
      <c r="L126" s="161"/>
      <c r="M126" s="162" t="s">
        <v>181</v>
      </c>
      <c r="N126" s="163" t="str">
        <f>IF(K115&amp;L115&lt;&gt;"",IF($D$30&lt;&gt;"",$D$30,""),"")</f>
        <v/>
      </c>
      <c r="O126" s="164"/>
      <c r="P126" s="165" t="str">
        <f t="shared" si="9"/>
        <v/>
      </c>
      <c r="Q126" s="166"/>
      <c r="R126" s="150">
        <f>IF(N126&lt;&gt;"",VLOOKUP(N126,$D$19:$E$34,2,FALSE),0)</f>
        <v>0</v>
      </c>
      <c r="S126" s="150">
        <f>IF(S115&gt;0,R126*S115,99999999)</f>
        <v>99999999</v>
      </c>
      <c r="T126" s="157" t="str">
        <f t="shared" si="12"/>
        <v/>
      </c>
      <c r="U126" s="157" t="str">
        <f t="shared" si="11"/>
        <v/>
      </c>
    </row>
    <row r="127" spans="10:21" ht="17.25" hidden="1" customHeight="1" outlineLevel="1" x14ac:dyDescent="0.15">
      <c r="J127" s="160"/>
      <c r="K127" s="161"/>
      <c r="L127" s="161"/>
      <c r="M127" s="162" t="s">
        <v>181</v>
      </c>
      <c r="N127" s="163" t="str">
        <f>IF(K115&amp;L115&lt;&gt;"",IF($D$31&lt;&gt;"",$D$31,""),"")</f>
        <v/>
      </c>
      <c r="O127" s="164"/>
      <c r="P127" s="165" t="str">
        <f t="shared" si="9"/>
        <v/>
      </c>
      <c r="Q127" s="166"/>
      <c r="R127" s="150">
        <f>IF(N127&lt;&gt;"",VLOOKUP(N127,$D$19:$E$34,2,FALSE),0)</f>
        <v>0</v>
      </c>
      <c r="S127" s="150">
        <f>IF(S115&gt;0,R127*S115,99999999)</f>
        <v>99999999</v>
      </c>
      <c r="T127" s="157" t="str">
        <f t="shared" si="12"/>
        <v/>
      </c>
      <c r="U127" s="157" t="str">
        <f t="shared" si="11"/>
        <v/>
      </c>
    </row>
    <row r="128" spans="10:21" ht="17.25" hidden="1" customHeight="1" outlineLevel="1" x14ac:dyDescent="0.15">
      <c r="J128" s="160"/>
      <c r="K128" s="161"/>
      <c r="L128" s="161"/>
      <c r="M128" s="162" t="s">
        <v>181</v>
      </c>
      <c r="N128" s="163" t="str">
        <f>IF(K115&amp;L115&lt;&gt;"",IF($D$32&lt;&gt;"",$D$32,""),"")</f>
        <v/>
      </c>
      <c r="O128" s="164"/>
      <c r="P128" s="165" t="str">
        <f t="shared" si="9"/>
        <v/>
      </c>
      <c r="Q128" s="166"/>
      <c r="R128" s="150">
        <f>IF(N128&lt;&gt;"",VLOOKUP(N128,$D$19:$E$34,2,FALSE),0)</f>
        <v>0</v>
      </c>
      <c r="S128" s="150">
        <f>IF(S115&gt;0,R128*S115,99999999)</f>
        <v>99999999</v>
      </c>
      <c r="T128" s="157" t="str">
        <f t="shared" si="12"/>
        <v/>
      </c>
      <c r="U128" s="157" t="str">
        <f t="shared" si="11"/>
        <v/>
      </c>
    </row>
    <row r="129" spans="10:21" ht="17.25" hidden="1" customHeight="1" outlineLevel="1" x14ac:dyDescent="0.15">
      <c r="J129" s="160"/>
      <c r="K129" s="161"/>
      <c r="L129" s="161"/>
      <c r="M129" s="162" t="s">
        <v>181</v>
      </c>
      <c r="N129" s="163" t="str">
        <f>IF(K115&amp;L115&lt;&gt;"",IF($D$33&lt;&gt;"",$D$33,""),"")</f>
        <v/>
      </c>
      <c r="O129" s="164"/>
      <c r="P129" s="165" t="str">
        <f t="shared" si="9"/>
        <v/>
      </c>
      <c r="Q129" s="166"/>
      <c r="R129" s="150">
        <f>IF(N129&lt;&gt;"",VLOOKUP(N129,$D$19:$E$34,2,FALSE),0)</f>
        <v>0</v>
      </c>
      <c r="S129" s="150">
        <f>IF(S115&gt;0,R129*S115,99999999)</f>
        <v>99999999</v>
      </c>
      <c r="T129" s="157" t="str">
        <f t="shared" si="12"/>
        <v/>
      </c>
      <c r="U129" s="157" t="str">
        <f t="shared" si="11"/>
        <v/>
      </c>
    </row>
    <row r="130" spans="10:21" ht="17.25" hidden="1" customHeight="1" outlineLevel="1" x14ac:dyDescent="0.15">
      <c r="J130" s="172"/>
      <c r="K130" s="173"/>
      <c r="L130" s="173"/>
      <c r="M130" s="174" t="s">
        <v>181</v>
      </c>
      <c r="N130" s="171" t="str">
        <f>IF(K115&amp;L115&lt;&gt;"",IF($D$34&lt;&gt;"",$D$34,""),"")</f>
        <v/>
      </c>
      <c r="O130" s="170"/>
      <c r="P130" s="165" t="str">
        <f t="shared" si="9"/>
        <v/>
      </c>
      <c r="Q130" s="175"/>
      <c r="R130" s="150">
        <f>IF(N130&lt;&gt;"",VLOOKUP(N130,$D$19:$E$34,2,FALSE),0)</f>
        <v>0</v>
      </c>
      <c r="S130" s="150">
        <f>IF(S115&gt;0,R130*S115,99999999)</f>
        <v>99999999</v>
      </c>
      <c r="T130" s="157" t="str">
        <f t="shared" si="12"/>
        <v/>
      </c>
      <c r="U130" s="157" t="str">
        <f t="shared" si="11"/>
        <v/>
      </c>
    </row>
    <row r="131" spans="10:21" ht="17.25" customHeight="1" collapsed="1" x14ac:dyDescent="0.15">
      <c r="J131" s="151">
        <v>8</v>
      </c>
      <c r="K131" s="152"/>
      <c r="L131" s="152"/>
      <c r="M131" s="153" t="s">
        <v>182</v>
      </c>
      <c r="N131" s="154" t="str">
        <f>IF(K131&amp;L131&lt;&gt;"",IF($D$19&lt;&gt;"",$D$19,""),"")</f>
        <v/>
      </c>
      <c r="O131" s="152"/>
      <c r="P131" s="155" t="str">
        <f t="shared" si="9"/>
        <v/>
      </c>
      <c r="Q131" s="156"/>
      <c r="R131" s="150">
        <f t="shared" ref="R131:R141" si="15">IF(N131&lt;&gt;"",VLOOKUP(N131,$D$19:$E$29,2,FALSE),0)</f>
        <v>0</v>
      </c>
      <c r="S131" s="150">
        <f>IF($E$19&gt;0,IF(MOD(O131,$E$19)=0,O131/$E$19,-1),-1)</f>
        <v>-1</v>
      </c>
      <c r="T131" s="157" t="str">
        <f>IF(N131&lt;&gt;"",IF(O131&lt;&gt;"",IF(S131&gt;0,"OK","数量が不足しています"),"数量が未入力です"),"")</f>
        <v/>
      </c>
      <c r="U131" s="157" t="str">
        <f t="shared" si="11"/>
        <v/>
      </c>
    </row>
    <row r="132" spans="10:21" ht="17.25" customHeight="1" x14ac:dyDescent="0.15">
      <c r="J132" s="160"/>
      <c r="K132" s="161"/>
      <c r="L132" s="161"/>
      <c r="M132" s="162" t="s">
        <v>181</v>
      </c>
      <c r="N132" s="163" t="str">
        <f>IF(K131&amp;L131&lt;&gt;"",IF($D$20&lt;&gt;"",$D$20,""),"")</f>
        <v/>
      </c>
      <c r="O132" s="164"/>
      <c r="P132" s="165" t="str">
        <f t="shared" si="9"/>
        <v/>
      </c>
      <c r="Q132" s="166"/>
      <c r="R132" s="150">
        <f t="shared" si="15"/>
        <v>0</v>
      </c>
      <c r="S132" s="150">
        <f>IF(S131&gt;0,R132*S131,99999999)</f>
        <v>99999999</v>
      </c>
      <c r="T132" s="157" t="str">
        <f t="shared" si="12"/>
        <v/>
      </c>
      <c r="U132" s="157" t="str">
        <f t="shared" si="11"/>
        <v/>
      </c>
    </row>
    <row r="133" spans="10:21" ht="17.25" customHeight="1" x14ac:dyDescent="0.15">
      <c r="J133" s="160"/>
      <c r="K133" s="161"/>
      <c r="L133" s="161"/>
      <c r="M133" s="162" t="s">
        <v>181</v>
      </c>
      <c r="N133" s="163" t="str">
        <f>IF(K131&amp;L131&lt;&gt;"",IF($D$21&lt;&gt;"",$D$21,""),"")</f>
        <v/>
      </c>
      <c r="O133" s="164"/>
      <c r="P133" s="165" t="str">
        <f t="shared" si="9"/>
        <v/>
      </c>
      <c r="Q133" s="166"/>
      <c r="R133" s="150">
        <f t="shared" si="15"/>
        <v>0</v>
      </c>
      <c r="S133" s="150">
        <f>IF(S131&gt;0,R133*S131,99999999)</f>
        <v>99999999</v>
      </c>
      <c r="T133" s="157" t="str">
        <f t="shared" si="12"/>
        <v/>
      </c>
      <c r="U133" s="157" t="str">
        <f t="shared" si="11"/>
        <v/>
      </c>
    </row>
    <row r="134" spans="10:21" ht="17.25" customHeight="1" x14ac:dyDescent="0.15">
      <c r="J134" s="160"/>
      <c r="K134" s="161"/>
      <c r="L134" s="161"/>
      <c r="M134" s="162" t="s">
        <v>181</v>
      </c>
      <c r="N134" s="163" t="str">
        <f>IF(K131&amp;L131&lt;&gt;"",IF($D$22&lt;&gt;"",$D$22,""),"")</f>
        <v/>
      </c>
      <c r="O134" s="164"/>
      <c r="P134" s="165" t="str">
        <f t="shared" si="9"/>
        <v/>
      </c>
      <c r="Q134" s="166"/>
      <c r="R134" s="150">
        <f t="shared" si="15"/>
        <v>0</v>
      </c>
      <c r="S134" s="150">
        <f>IF(S131&gt;0,R134*S131,99999999)</f>
        <v>99999999</v>
      </c>
      <c r="T134" s="157" t="str">
        <f t="shared" si="12"/>
        <v/>
      </c>
      <c r="U134" s="157" t="str">
        <f t="shared" si="11"/>
        <v/>
      </c>
    </row>
    <row r="135" spans="10:21" ht="17.25" customHeight="1" x14ac:dyDescent="0.15">
      <c r="J135" s="160"/>
      <c r="K135" s="161"/>
      <c r="L135" s="161"/>
      <c r="M135" s="162" t="s">
        <v>181</v>
      </c>
      <c r="N135" s="163" t="str">
        <f>IF(K131&amp;L131&lt;&gt;"",IF($D$23&lt;&gt;"",$D$23,""),"")</f>
        <v/>
      </c>
      <c r="O135" s="164"/>
      <c r="P135" s="165" t="str">
        <f t="shared" si="9"/>
        <v/>
      </c>
      <c r="Q135" s="166"/>
      <c r="R135" s="150">
        <f t="shared" si="15"/>
        <v>0</v>
      </c>
      <c r="S135" s="150">
        <f>IF(S131&gt;0,R135*S131,99999999)</f>
        <v>99999999</v>
      </c>
      <c r="T135" s="157" t="str">
        <f t="shared" si="12"/>
        <v/>
      </c>
      <c r="U135" s="157" t="str">
        <f t="shared" si="11"/>
        <v/>
      </c>
    </row>
    <row r="136" spans="10:21" ht="17.25" customHeight="1" x14ac:dyDescent="0.15">
      <c r="J136" s="160"/>
      <c r="K136" s="161"/>
      <c r="L136" s="161"/>
      <c r="M136" s="162" t="s">
        <v>181</v>
      </c>
      <c r="N136" s="163" t="str">
        <f>IF(K131&amp;L131&lt;&gt;"",IF($D$24&lt;&gt;"",$D$24,""),"")</f>
        <v/>
      </c>
      <c r="O136" s="164"/>
      <c r="P136" s="165" t="str">
        <f t="shared" si="9"/>
        <v/>
      </c>
      <c r="Q136" s="166"/>
      <c r="R136" s="150">
        <f t="shared" si="15"/>
        <v>0</v>
      </c>
      <c r="S136" s="150">
        <f>IF(S131&gt;0,R136*S131,99999999)</f>
        <v>99999999</v>
      </c>
      <c r="T136" s="157" t="str">
        <f t="shared" si="12"/>
        <v/>
      </c>
      <c r="U136" s="157" t="str">
        <f t="shared" si="11"/>
        <v/>
      </c>
    </row>
    <row r="137" spans="10:21" ht="17.25" customHeight="1" x14ac:dyDescent="0.15">
      <c r="J137" s="160"/>
      <c r="K137" s="161"/>
      <c r="L137" s="161"/>
      <c r="M137" s="162" t="s">
        <v>181</v>
      </c>
      <c r="N137" s="163" t="str">
        <f>IF(K131&amp;L131&lt;&gt;"",IF($D$25&lt;&gt;"",$D$25,""),"")</f>
        <v/>
      </c>
      <c r="O137" s="164"/>
      <c r="P137" s="165" t="str">
        <f t="shared" si="9"/>
        <v/>
      </c>
      <c r="Q137" s="166"/>
      <c r="R137" s="150">
        <f t="shared" si="15"/>
        <v>0</v>
      </c>
      <c r="S137" s="150">
        <f>IF(S131&gt;0,R137*S131,99999999)</f>
        <v>99999999</v>
      </c>
      <c r="T137" s="157" t="str">
        <f t="shared" si="12"/>
        <v/>
      </c>
      <c r="U137" s="157" t="str">
        <f t="shared" si="11"/>
        <v/>
      </c>
    </row>
    <row r="138" spans="10:21" ht="17.25" customHeight="1" x14ac:dyDescent="0.15">
      <c r="J138" s="160"/>
      <c r="K138" s="161"/>
      <c r="L138" s="161"/>
      <c r="M138" s="162" t="s">
        <v>181</v>
      </c>
      <c r="N138" s="163" t="str">
        <f>IF(K131&amp;L131&lt;&gt;"",IF($D$26&lt;&gt;"",$D$26,""),"")</f>
        <v/>
      </c>
      <c r="O138" s="164"/>
      <c r="P138" s="165" t="str">
        <f t="shared" si="9"/>
        <v/>
      </c>
      <c r="Q138" s="166"/>
      <c r="R138" s="150">
        <f t="shared" si="15"/>
        <v>0</v>
      </c>
      <c r="S138" s="150">
        <f>IF(S131&gt;0,R138*S131,99999999)</f>
        <v>99999999</v>
      </c>
      <c r="T138" s="157" t="str">
        <f t="shared" si="12"/>
        <v/>
      </c>
      <c r="U138" s="157" t="str">
        <f t="shared" si="11"/>
        <v/>
      </c>
    </row>
    <row r="139" spans="10:21" ht="17.25" customHeight="1" x14ac:dyDescent="0.15">
      <c r="J139" s="160"/>
      <c r="K139" s="161"/>
      <c r="L139" s="161"/>
      <c r="M139" s="162" t="s">
        <v>181</v>
      </c>
      <c r="N139" s="163" t="str">
        <f>IF(K131&amp;L131&lt;&gt;"",IF($D$27&lt;&gt;"",$D$27,""),"")</f>
        <v/>
      </c>
      <c r="O139" s="164"/>
      <c r="P139" s="165" t="str">
        <f t="shared" si="9"/>
        <v/>
      </c>
      <c r="Q139" s="166"/>
      <c r="R139" s="150">
        <f t="shared" si="15"/>
        <v>0</v>
      </c>
      <c r="S139" s="150">
        <f>IF(S131&gt;0,R139*S131,99999999)</f>
        <v>99999999</v>
      </c>
      <c r="T139" s="157" t="str">
        <f t="shared" si="12"/>
        <v/>
      </c>
      <c r="U139" s="157" t="str">
        <f t="shared" si="11"/>
        <v/>
      </c>
    </row>
    <row r="140" spans="10:21" ht="17.25" customHeight="1" x14ac:dyDescent="0.15">
      <c r="J140" s="160"/>
      <c r="K140" s="161"/>
      <c r="L140" s="161"/>
      <c r="M140" s="162" t="s">
        <v>181</v>
      </c>
      <c r="N140" s="163" t="str">
        <f>IF(K131&amp;L131&lt;&gt;"",IF($D$28&lt;&gt;"",$D$28,""),"")</f>
        <v/>
      </c>
      <c r="O140" s="164"/>
      <c r="P140" s="165" t="str">
        <f t="shared" si="9"/>
        <v/>
      </c>
      <c r="Q140" s="166"/>
      <c r="R140" s="150">
        <f t="shared" si="15"/>
        <v>0</v>
      </c>
      <c r="S140" s="150">
        <f>IF(S131&gt;0,R140*S131,99999999)</f>
        <v>99999999</v>
      </c>
      <c r="T140" s="157" t="str">
        <f t="shared" si="12"/>
        <v/>
      </c>
      <c r="U140" s="157" t="str">
        <f t="shared" si="11"/>
        <v/>
      </c>
    </row>
    <row r="141" spans="10:21" ht="17.25" customHeight="1" x14ac:dyDescent="0.15">
      <c r="J141" s="160"/>
      <c r="K141" s="161"/>
      <c r="L141" s="161"/>
      <c r="M141" s="162" t="s">
        <v>181</v>
      </c>
      <c r="N141" s="163" t="str">
        <f>IF(K131&amp;L131&lt;&gt;"",IF($D$29&lt;&gt;"",$D$29,""),"")</f>
        <v/>
      </c>
      <c r="O141" s="164"/>
      <c r="P141" s="165" t="str">
        <f t="shared" si="9"/>
        <v/>
      </c>
      <c r="Q141" s="166"/>
      <c r="R141" s="150">
        <f t="shared" si="15"/>
        <v>0</v>
      </c>
      <c r="S141" s="150">
        <f>IF(S131&gt;0,R141*S131,99999999)</f>
        <v>99999999</v>
      </c>
      <c r="T141" s="157" t="str">
        <f t="shared" si="12"/>
        <v/>
      </c>
      <c r="U141" s="157" t="str">
        <f t="shared" si="11"/>
        <v/>
      </c>
    </row>
    <row r="142" spans="10:21" ht="17.25" hidden="1" customHeight="1" outlineLevel="1" x14ac:dyDescent="0.15">
      <c r="J142" s="160"/>
      <c r="K142" s="161"/>
      <c r="L142" s="161"/>
      <c r="M142" s="162" t="s">
        <v>181</v>
      </c>
      <c r="N142" s="163" t="str">
        <f>IF(K131&amp;L131&lt;&gt;"",IF($D$30&lt;&gt;"",$D$30,""),"")</f>
        <v/>
      </c>
      <c r="O142" s="164"/>
      <c r="P142" s="165" t="str">
        <f t="shared" si="9"/>
        <v/>
      </c>
      <c r="Q142" s="166"/>
      <c r="R142" s="150">
        <f>IF(N142&lt;&gt;"",VLOOKUP(N142,$D$19:$E$34,2,FALSE),0)</f>
        <v>0</v>
      </c>
      <c r="S142" s="150">
        <f>IF(S131&gt;0,R142*S131,99999999)</f>
        <v>99999999</v>
      </c>
      <c r="T142" s="157" t="str">
        <f t="shared" si="12"/>
        <v/>
      </c>
      <c r="U142" s="157" t="str">
        <f t="shared" si="11"/>
        <v/>
      </c>
    </row>
    <row r="143" spans="10:21" ht="17.25" hidden="1" customHeight="1" outlineLevel="1" x14ac:dyDescent="0.15">
      <c r="J143" s="160"/>
      <c r="K143" s="161"/>
      <c r="L143" s="161"/>
      <c r="M143" s="162" t="s">
        <v>181</v>
      </c>
      <c r="N143" s="163" t="str">
        <f>IF(K131&amp;L131&lt;&gt;"",IF($D$31&lt;&gt;"",$D$31,""),"")</f>
        <v/>
      </c>
      <c r="O143" s="164"/>
      <c r="P143" s="165" t="str">
        <f t="shared" si="9"/>
        <v/>
      </c>
      <c r="Q143" s="166"/>
      <c r="R143" s="150">
        <f>IF(N143&lt;&gt;"",VLOOKUP(N143,$D$19:$E$34,2,FALSE),0)</f>
        <v>0</v>
      </c>
      <c r="S143" s="150">
        <f>IF(S131&gt;0,R143*S131,99999999)</f>
        <v>99999999</v>
      </c>
      <c r="T143" s="157" t="str">
        <f t="shared" si="12"/>
        <v/>
      </c>
      <c r="U143" s="157" t="str">
        <f t="shared" si="11"/>
        <v/>
      </c>
    </row>
    <row r="144" spans="10:21" ht="17.25" hidden="1" customHeight="1" outlineLevel="1" x14ac:dyDescent="0.15">
      <c r="J144" s="160"/>
      <c r="K144" s="161"/>
      <c r="L144" s="161"/>
      <c r="M144" s="162" t="s">
        <v>181</v>
      </c>
      <c r="N144" s="163" t="str">
        <f>IF(K131&amp;L131&lt;&gt;"",IF($D$32&lt;&gt;"",$D$32,""),"")</f>
        <v/>
      </c>
      <c r="O144" s="164"/>
      <c r="P144" s="165" t="str">
        <f t="shared" si="9"/>
        <v/>
      </c>
      <c r="Q144" s="166"/>
      <c r="R144" s="150">
        <f>IF(N144&lt;&gt;"",VLOOKUP(N144,$D$19:$E$34,2,FALSE),0)</f>
        <v>0</v>
      </c>
      <c r="S144" s="150">
        <f>IF(S131&gt;0,R144*S131,99999999)</f>
        <v>99999999</v>
      </c>
      <c r="T144" s="157" t="str">
        <f t="shared" si="12"/>
        <v/>
      </c>
      <c r="U144" s="157" t="str">
        <f t="shared" si="11"/>
        <v/>
      </c>
    </row>
    <row r="145" spans="10:21" ht="17.25" hidden="1" customHeight="1" outlineLevel="1" x14ac:dyDescent="0.15">
      <c r="J145" s="160"/>
      <c r="K145" s="161"/>
      <c r="L145" s="161"/>
      <c r="M145" s="162" t="s">
        <v>181</v>
      </c>
      <c r="N145" s="163" t="str">
        <f>IF(K131&amp;L131&lt;&gt;"",IF($D$33&lt;&gt;"",$D$33,""),"")</f>
        <v/>
      </c>
      <c r="O145" s="164"/>
      <c r="P145" s="165" t="str">
        <f t="shared" si="9"/>
        <v/>
      </c>
      <c r="Q145" s="166"/>
      <c r="R145" s="150">
        <f>IF(N145&lt;&gt;"",VLOOKUP(N145,$D$19:$E$34,2,FALSE),0)</f>
        <v>0</v>
      </c>
      <c r="S145" s="150">
        <f>IF(S131&gt;0,R145*S131,99999999)</f>
        <v>99999999</v>
      </c>
      <c r="T145" s="157" t="str">
        <f t="shared" si="12"/>
        <v/>
      </c>
      <c r="U145" s="157" t="str">
        <f t="shared" si="11"/>
        <v/>
      </c>
    </row>
    <row r="146" spans="10:21" ht="17.25" hidden="1" customHeight="1" outlineLevel="1" x14ac:dyDescent="0.15">
      <c r="J146" s="172"/>
      <c r="K146" s="173"/>
      <c r="L146" s="173"/>
      <c r="M146" s="174" t="s">
        <v>181</v>
      </c>
      <c r="N146" s="171" t="str">
        <f>IF(K131&amp;L131&lt;&gt;"",IF($D$34&lt;&gt;"",$D$34,""),"")</f>
        <v/>
      </c>
      <c r="O146" s="170"/>
      <c r="P146" s="165" t="str">
        <f t="shared" si="9"/>
        <v/>
      </c>
      <c r="Q146" s="175"/>
      <c r="R146" s="150">
        <f>IF(N146&lt;&gt;"",VLOOKUP(N146,$D$19:$E$34,2,FALSE),0)</f>
        <v>0</v>
      </c>
      <c r="S146" s="150">
        <f>IF(S131&gt;0,R146*S131,99999999)</f>
        <v>99999999</v>
      </c>
      <c r="T146" s="157" t="str">
        <f t="shared" si="12"/>
        <v/>
      </c>
      <c r="U146" s="157" t="str">
        <f t="shared" si="11"/>
        <v/>
      </c>
    </row>
    <row r="147" spans="10:21" ht="17.25" customHeight="1" collapsed="1" x14ac:dyDescent="0.15">
      <c r="J147" s="151">
        <v>9</v>
      </c>
      <c r="K147" s="152"/>
      <c r="L147" s="152"/>
      <c r="M147" s="153" t="s">
        <v>182</v>
      </c>
      <c r="N147" s="154" t="str">
        <f>IF(K147&amp;L147&lt;&gt;"",IF($D$19&lt;&gt;"",$D$19,""),"")</f>
        <v/>
      </c>
      <c r="O147" s="152"/>
      <c r="P147" s="155" t="str">
        <f t="shared" ref="P147:P210" si="16">IF(ISERROR(ROUND(Q147/O147,0)),"",ROUND(Q147/O147,0))</f>
        <v/>
      </c>
      <c r="Q147" s="156"/>
      <c r="R147" s="150">
        <f t="shared" ref="R147:R157" si="17">IF(N147&lt;&gt;"",VLOOKUP(N147,$D$19:$E$29,2,FALSE),0)</f>
        <v>0</v>
      </c>
      <c r="S147" s="150">
        <f>IF($E$19&gt;0,IF(MOD(O147,$E$19)=0,O147/$E$19,-1),-1)</f>
        <v>-1</v>
      </c>
      <c r="T147" s="157" t="str">
        <f>IF(N147&lt;&gt;"",IF(O147&lt;&gt;"",IF(S147&gt;0,"OK","数量が不足しています"),"数量が未入力です"),"")</f>
        <v/>
      </c>
      <c r="U147" s="157" t="str">
        <f t="shared" ref="U147:U210" si="18">IF(O147&lt;&gt;"",IF(Q147&lt;&gt;"","OK","未入力です"),"")</f>
        <v/>
      </c>
    </row>
    <row r="148" spans="10:21" ht="17.25" customHeight="1" x14ac:dyDescent="0.15">
      <c r="J148" s="160"/>
      <c r="K148" s="161"/>
      <c r="L148" s="161"/>
      <c r="M148" s="162" t="s">
        <v>181</v>
      </c>
      <c r="N148" s="163" t="str">
        <f>IF(K147&amp;L147&lt;&gt;"",IF($D$20&lt;&gt;"",$D$20,""),"")</f>
        <v/>
      </c>
      <c r="O148" s="164"/>
      <c r="P148" s="165" t="str">
        <f t="shared" si="16"/>
        <v/>
      </c>
      <c r="Q148" s="166"/>
      <c r="R148" s="150">
        <f t="shared" si="17"/>
        <v>0</v>
      </c>
      <c r="S148" s="150">
        <f>IF(S147&gt;0,R148*S147,99999999)</f>
        <v>99999999</v>
      </c>
      <c r="T148" s="157" t="str">
        <f t="shared" ref="T148:T210" si="19">IF(N148&lt;&gt;"",IF(O148&lt;&gt;"",IF(O148&gt;=S148,"OK","数量が不足しています"),"数量が未入力です"),"")</f>
        <v/>
      </c>
      <c r="U148" s="157" t="str">
        <f t="shared" si="18"/>
        <v/>
      </c>
    </row>
    <row r="149" spans="10:21" ht="17.25" customHeight="1" x14ac:dyDescent="0.15">
      <c r="J149" s="160"/>
      <c r="K149" s="161"/>
      <c r="L149" s="161"/>
      <c r="M149" s="162" t="s">
        <v>181</v>
      </c>
      <c r="N149" s="163" t="str">
        <f>IF(K147&amp;L147&lt;&gt;"",IF($D$21&lt;&gt;"",$D$21,""),"")</f>
        <v/>
      </c>
      <c r="O149" s="164"/>
      <c r="P149" s="165" t="str">
        <f t="shared" si="16"/>
        <v/>
      </c>
      <c r="Q149" s="166"/>
      <c r="R149" s="150">
        <f t="shared" si="17"/>
        <v>0</v>
      </c>
      <c r="S149" s="150">
        <f>IF(S147&gt;0,R149*S147,99999999)</f>
        <v>99999999</v>
      </c>
      <c r="T149" s="157" t="str">
        <f t="shared" si="19"/>
        <v/>
      </c>
      <c r="U149" s="157" t="str">
        <f t="shared" si="18"/>
        <v/>
      </c>
    </row>
    <row r="150" spans="10:21" ht="17.25" customHeight="1" x14ac:dyDescent="0.15">
      <c r="J150" s="160"/>
      <c r="K150" s="161"/>
      <c r="L150" s="161"/>
      <c r="M150" s="162" t="s">
        <v>181</v>
      </c>
      <c r="N150" s="163" t="str">
        <f>IF(K147&amp;L147&lt;&gt;"",IF($D$22&lt;&gt;"",$D$22,""),"")</f>
        <v/>
      </c>
      <c r="O150" s="164"/>
      <c r="P150" s="165" t="str">
        <f t="shared" si="16"/>
        <v/>
      </c>
      <c r="Q150" s="166"/>
      <c r="R150" s="150">
        <f t="shared" si="17"/>
        <v>0</v>
      </c>
      <c r="S150" s="150">
        <f>IF(S147&gt;0,R150*S147,99999999)</f>
        <v>99999999</v>
      </c>
      <c r="T150" s="157" t="str">
        <f t="shared" si="19"/>
        <v/>
      </c>
      <c r="U150" s="157" t="str">
        <f t="shared" si="18"/>
        <v/>
      </c>
    </row>
    <row r="151" spans="10:21" ht="17.25" customHeight="1" x14ac:dyDescent="0.15">
      <c r="J151" s="160"/>
      <c r="K151" s="161"/>
      <c r="L151" s="161"/>
      <c r="M151" s="162" t="s">
        <v>181</v>
      </c>
      <c r="N151" s="163" t="str">
        <f>IF(K147&amp;L147&lt;&gt;"",IF($D$23&lt;&gt;"",$D$23,""),"")</f>
        <v/>
      </c>
      <c r="O151" s="164"/>
      <c r="P151" s="165" t="str">
        <f t="shared" si="16"/>
        <v/>
      </c>
      <c r="Q151" s="166"/>
      <c r="R151" s="150">
        <f t="shared" si="17"/>
        <v>0</v>
      </c>
      <c r="S151" s="150">
        <f>IF(S147&gt;0,R151*S147,99999999)</f>
        <v>99999999</v>
      </c>
      <c r="T151" s="157" t="str">
        <f t="shared" si="19"/>
        <v/>
      </c>
      <c r="U151" s="157" t="str">
        <f t="shared" si="18"/>
        <v/>
      </c>
    </row>
    <row r="152" spans="10:21" ht="17.25" customHeight="1" x14ac:dyDescent="0.15">
      <c r="J152" s="160"/>
      <c r="K152" s="161"/>
      <c r="L152" s="161"/>
      <c r="M152" s="162" t="s">
        <v>181</v>
      </c>
      <c r="N152" s="163" t="str">
        <f>IF(K147&amp;L147&lt;&gt;"",IF($D$24&lt;&gt;"",$D$24,""),"")</f>
        <v/>
      </c>
      <c r="O152" s="164"/>
      <c r="P152" s="165" t="str">
        <f t="shared" si="16"/>
        <v/>
      </c>
      <c r="Q152" s="166"/>
      <c r="R152" s="150">
        <f t="shared" si="17"/>
        <v>0</v>
      </c>
      <c r="S152" s="150">
        <f>IF(S147&gt;0,R152*S147,99999999)</f>
        <v>99999999</v>
      </c>
      <c r="T152" s="157" t="str">
        <f t="shared" si="19"/>
        <v/>
      </c>
      <c r="U152" s="157" t="str">
        <f t="shared" si="18"/>
        <v/>
      </c>
    </row>
    <row r="153" spans="10:21" ht="17.25" customHeight="1" x14ac:dyDescent="0.15">
      <c r="J153" s="160"/>
      <c r="K153" s="161"/>
      <c r="L153" s="161"/>
      <c r="M153" s="162" t="s">
        <v>181</v>
      </c>
      <c r="N153" s="163" t="str">
        <f>IF(K147&amp;L147&lt;&gt;"",IF($D$25&lt;&gt;"",$D$25,""),"")</f>
        <v/>
      </c>
      <c r="O153" s="164"/>
      <c r="P153" s="165" t="str">
        <f t="shared" si="16"/>
        <v/>
      </c>
      <c r="Q153" s="166"/>
      <c r="R153" s="150">
        <f t="shared" si="17"/>
        <v>0</v>
      </c>
      <c r="S153" s="150">
        <f>IF(S147&gt;0,R153*S147,99999999)</f>
        <v>99999999</v>
      </c>
      <c r="T153" s="157" t="str">
        <f t="shared" si="19"/>
        <v/>
      </c>
      <c r="U153" s="157" t="str">
        <f t="shared" si="18"/>
        <v/>
      </c>
    </row>
    <row r="154" spans="10:21" ht="17.25" customHeight="1" x14ac:dyDescent="0.15">
      <c r="J154" s="160"/>
      <c r="K154" s="161"/>
      <c r="L154" s="161"/>
      <c r="M154" s="162" t="s">
        <v>181</v>
      </c>
      <c r="N154" s="163" t="str">
        <f>IF(K147&amp;L147&lt;&gt;"",IF($D$26&lt;&gt;"",$D$26,""),"")</f>
        <v/>
      </c>
      <c r="O154" s="164"/>
      <c r="P154" s="165" t="str">
        <f t="shared" si="16"/>
        <v/>
      </c>
      <c r="Q154" s="166"/>
      <c r="R154" s="150">
        <f t="shared" si="17"/>
        <v>0</v>
      </c>
      <c r="S154" s="150">
        <f>IF(S147&gt;0,R154*S147,99999999)</f>
        <v>99999999</v>
      </c>
      <c r="T154" s="157" t="str">
        <f t="shared" si="19"/>
        <v/>
      </c>
      <c r="U154" s="157" t="str">
        <f t="shared" si="18"/>
        <v/>
      </c>
    </row>
    <row r="155" spans="10:21" ht="17.25" customHeight="1" x14ac:dyDescent="0.15">
      <c r="J155" s="160"/>
      <c r="K155" s="161"/>
      <c r="L155" s="161"/>
      <c r="M155" s="162" t="s">
        <v>181</v>
      </c>
      <c r="N155" s="163" t="str">
        <f>IF(K147&amp;L147&lt;&gt;"",IF($D$27&lt;&gt;"",$D$27,""),"")</f>
        <v/>
      </c>
      <c r="O155" s="164"/>
      <c r="P155" s="165" t="str">
        <f t="shared" si="16"/>
        <v/>
      </c>
      <c r="Q155" s="166"/>
      <c r="R155" s="150">
        <f t="shared" si="17"/>
        <v>0</v>
      </c>
      <c r="S155" s="150">
        <f>IF(S147&gt;0,R155*S147,99999999)</f>
        <v>99999999</v>
      </c>
      <c r="T155" s="157" t="str">
        <f t="shared" si="19"/>
        <v/>
      </c>
      <c r="U155" s="157" t="str">
        <f t="shared" si="18"/>
        <v/>
      </c>
    </row>
    <row r="156" spans="10:21" ht="17.25" customHeight="1" x14ac:dyDescent="0.15">
      <c r="J156" s="160"/>
      <c r="K156" s="161"/>
      <c r="L156" s="161"/>
      <c r="M156" s="162" t="s">
        <v>181</v>
      </c>
      <c r="N156" s="163" t="str">
        <f>IF(K147&amp;L147&lt;&gt;"",IF($D$28&lt;&gt;"",$D$28,""),"")</f>
        <v/>
      </c>
      <c r="O156" s="164"/>
      <c r="P156" s="165" t="str">
        <f t="shared" si="16"/>
        <v/>
      </c>
      <c r="Q156" s="166"/>
      <c r="R156" s="150">
        <f t="shared" si="17"/>
        <v>0</v>
      </c>
      <c r="S156" s="150">
        <f>IF(S147&gt;0,R156*S147,99999999)</f>
        <v>99999999</v>
      </c>
      <c r="T156" s="157" t="str">
        <f t="shared" si="19"/>
        <v/>
      </c>
      <c r="U156" s="157" t="str">
        <f t="shared" si="18"/>
        <v/>
      </c>
    </row>
    <row r="157" spans="10:21" ht="17.25" customHeight="1" x14ac:dyDescent="0.15">
      <c r="J157" s="160"/>
      <c r="K157" s="161"/>
      <c r="L157" s="161"/>
      <c r="M157" s="162" t="s">
        <v>181</v>
      </c>
      <c r="N157" s="163" t="str">
        <f>IF(K147&amp;L147&lt;&gt;"",IF($D$29&lt;&gt;"",$D$29,""),"")</f>
        <v/>
      </c>
      <c r="O157" s="164"/>
      <c r="P157" s="165" t="str">
        <f t="shared" si="16"/>
        <v/>
      </c>
      <c r="Q157" s="166"/>
      <c r="R157" s="150">
        <f t="shared" si="17"/>
        <v>0</v>
      </c>
      <c r="S157" s="150">
        <f>IF(S147&gt;0,R157*S147,99999999)</f>
        <v>99999999</v>
      </c>
      <c r="T157" s="157" t="str">
        <f t="shared" si="19"/>
        <v/>
      </c>
      <c r="U157" s="157" t="str">
        <f t="shared" si="18"/>
        <v/>
      </c>
    </row>
    <row r="158" spans="10:21" ht="17.25" hidden="1" customHeight="1" outlineLevel="1" x14ac:dyDescent="0.15">
      <c r="J158" s="160"/>
      <c r="K158" s="161"/>
      <c r="L158" s="161"/>
      <c r="M158" s="162" t="s">
        <v>181</v>
      </c>
      <c r="N158" s="163" t="str">
        <f>IF(K147&amp;L147&lt;&gt;"",IF($D$30&lt;&gt;"",$D$30,""),"")</f>
        <v/>
      </c>
      <c r="O158" s="164"/>
      <c r="P158" s="165" t="str">
        <f t="shared" si="16"/>
        <v/>
      </c>
      <c r="Q158" s="166"/>
      <c r="R158" s="150">
        <f>IF(N158&lt;&gt;"",VLOOKUP(N158,$D$19:$E$34,2,FALSE),0)</f>
        <v>0</v>
      </c>
      <c r="S158" s="150">
        <f>IF(S147&gt;0,R158*S147,99999999)</f>
        <v>99999999</v>
      </c>
      <c r="T158" s="157" t="str">
        <f t="shared" si="19"/>
        <v/>
      </c>
      <c r="U158" s="157" t="str">
        <f t="shared" si="18"/>
        <v/>
      </c>
    </row>
    <row r="159" spans="10:21" ht="17.25" hidden="1" customHeight="1" outlineLevel="1" x14ac:dyDescent="0.15">
      <c r="J159" s="160"/>
      <c r="K159" s="161"/>
      <c r="L159" s="161"/>
      <c r="M159" s="162" t="s">
        <v>181</v>
      </c>
      <c r="N159" s="163" t="str">
        <f>IF(K147&amp;L147&lt;&gt;"",IF($D$31&lt;&gt;"",$D$31,""),"")</f>
        <v/>
      </c>
      <c r="O159" s="164"/>
      <c r="P159" s="165" t="str">
        <f t="shared" si="16"/>
        <v/>
      </c>
      <c r="Q159" s="166"/>
      <c r="R159" s="150">
        <f>IF(N159&lt;&gt;"",VLOOKUP(N159,$D$19:$E$34,2,FALSE),0)</f>
        <v>0</v>
      </c>
      <c r="S159" s="150">
        <f>IF(S147&gt;0,R159*S147,99999999)</f>
        <v>99999999</v>
      </c>
      <c r="T159" s="157" t="str">
        <f t="shared" si="19"/>
        <v/>
      </c>
      <c r="U159" s="157" t="str">
        <f t="shared" si="18"/>
        <v/>
      </c>
    </row>
    <row r="160" spans="10:21" ht="17.25" hidden="1" customHeight="1" outlineLevel="1" x14ac:dyDescent="0.15">
      <c r="J160" s="160"/>
      <c r="K160" s="161"/>
      <c r="L160" s="161"/>
      <c r="M160" s="162" t="s">
        <v>181</v>
      </c>
      <c r="N160" s="163" t="str">
        <f>IF(K147&amp;L147&lt;&gt;"",IF($D$32&lt;&gt;"",$D$32,""),"")</f>
        <v/>
      </c>
      <c r="O160" s="164"/>
      <c r="P160" s="165" t="str">
        <f t="shared" si="16"/>
        <v/>
      </c>
      <c r="Q160" s="166"/>
      <c r="R160" s="150">
        <f>IF(N160&lt;&gt;"",VLOOKUP(N160,$D$19:$E$34,2,FALSE),0)</f>
        <v>0</v>
      </c>
      <c r="S160" s="150">
        <f>IF(S147&gt;0,R160*S147,99999999)</f>
        <v>99999999</v>
      </c>
      <c r="T160" s="157" t="str">
        <f t="shared" si="19"/>
        <v/>
      </c>
      <c r="U160" s="157" t="str">
        <f t="shared" si="18"/>
        <v/>
      </c>
    </row>
    <row r="161" spans="10:21" ht="17.25" hidden="1" customHeight="1" outlineLevel="1" x14ac:dyDescent="0.15">
      <c r="J161" s="160"/>
      <c r="K161" s="161"/>
      <c r="L161" s="161"/>
      <c r="M161" s="162" t="s">
        <v>181</v>
      </c>
      <c r="N161" s="163" t="str">
        <f>IF(K147&amp;L147&lt;&gt;"",IF($D$33&lt;&gt;"",$D$33,""),"")</f>
        <v/>
      </c>
      <c r="O161" s="164"/>
      <c r="P161" s="165" t="str">
        <f t="shared" si="16"/>
        <v/>
      </c>
      <c r="Q161" s="166"/>
      <c r="R161" s="150">
        <f>IF(N161&lt;&gt;"",VLOOKUP(N161,$D$19:$E$34,2,FALSE),0)</f>
        <v>0</v>
      </c>
      <c r="S161" s="150">
        <f>IF(S147&gt;0,R161*S147,99999999)</f>
        <v>99999999</v>
      </c>
      <c r="T161" s="157" t="str">
        <f t="shared" si="19"/>
        <v/>
      </c>
      <c r="U161" s="157" t="str">
        <f t="shared" si="18"/>
        <v/>
      </c>
    </row>
    <row r="162" spans="10:21" ht="17.25" hidden="1" customHeight="1" outlineLevel="1" x14ac:dyDescent="0.15">
      <c r="J162" s="172"/>
      <c r="K162" s="173"/>
      <c r="L162" s="173"/>
      <c r="M162" s="174" t="s">
        <v>181</v>
      </c>
      <c r="N162" s="171" t="str">
        <f>IF(K147&amp;L147&lt;&gt;"",IF($D$34&lt;&gt;"",$D$34,""),"")</f>
        <v/>
      </c>
      <c r="O162" s="170"/>
      <c r="P162" s="165" t="str">
        <f t="shared" si="16"/>
        <v/>
      </c>
      <c r="Q162" s="175"/>
      <c r="R162" s="150">
        <f>IF(N162&lt;&gt;"",VLOOKUP(N162,$D$19:$E$34,2,FALSE),0)</f>
        <v>0</v>
      </c>
      <c r="S162" s="150">
        <f>IF(S147&gt;0,R162*S147,99999999)</f>
        <v>99999999</v>
      </c>
      <c r="T162" s="157" t="str">
        <f t="shared" si="19"/>
        <v/>
      </c>
      <c r="U162" s="157" t="str">
        <f t="shared" si="18"/>
        <v/>
      </c>
    </row>
    <row r="163" spans="10:21" ht="17.25" customHeight="1" collapsed="1" x14ac:dyDescent="0.15">
      <c r="J163" s="151">
        <v>10</v>
      </c>
      <c r="K163" s="152"/>
      <c r="L163" s="152"/>
      <c r="M163" s="153" t="s">
        <v>182</v>
      </c>
      <c r="N163" s="154" t="str">
        <f>IF(K163&amp;L163&lt;&gt;"",IF($D$19&lt;&gt;"",$D$19,""),"")</f>
        <v/>
      </c>
      <c r="O163" s="152"/>
      <c r="P163" s="155" t="str">
        <f t="shared" si="16"/>
        <v/>
      </c>
      <c r="Q163" s="156"/>
      <c r="R163" s="150">
        <f t="shared" ref="R163:R173" si="20">IF(N163&lt;&gt;"",VLOOKUP(N163,$D$19:$E$29,2,FALSE),0)</f>
        <v>0</v>
      </c>
      <c r="S163" s="150">
        <f>IF($E$19&gt;0,IF(MOD(O163,$E$19)=0,O163/$E$19,-1),-1)</f>
        <v>-1</v>
      </c>
      <c r="T163" s="157" t="str">
        <f>IF(N163&lt;&gt;"",IF(O163&lt;&gt;"",IF(S163&gt;0,"OK","数量が不足しています"),"数量が未入力です"),"")</f>
        <v/>
      </c>
      <c r="U163" s="157" t="str">
        <f t="shared" si="18"/>
        <v/>
      </c>
    </row>
    <row r="164" spans="10:21" ht="17.25" customHeight="1" x14ac:dyDescent="0.15">
      <c r="J164" s="160"/>
      <c r="K164" s="161"/>
      <c r="L164" s="161"/>
      <c r="M164" s="162" t="s">
        <v>181</v>
      </c>
      <c r="N164" s="163" t="str">
        <f>IF(K163&amp;L163&lt;&gt;"",IF($D$20&lt;&gt;"",$D$20,""),"")</f>
        <v/>
      </c>
      <c r="O164" s="164"/>
      <c r="P164" s="165" t="str">
        <f t="shared" si="16"/>
        <v/>
      </c>
      <c r="Q164" s="166"/>
      <c r="R164" s="150">
        <f t="shared" si="20"/>
        <v>0</v>
      </c>
      <c r="S164" s="150">
        <f>IF(S163&gt;0,R164*S163,99999999)</f>
        <v>99999999</v>
      </c>
      <c r="T164" s="157" t="str">
        <f t="shared" si="19"/>
        <v/>
      </c>
      <c r="U164" s="157" t="str">
        <f t="shared" si="18"/>
        <v/>
      </c>
    </row>
    <row r="165" spans="10:21" ht="17.25" customHeight="1" x14ac:dyDescent="0.15">
      <c r="J165" s="160"/>
      <c r="K165" s="161"/>
      <c r="L165" s="161"/>
      <c r="M165" s="162" t="s">
        <v>181</v>
      </c>
      <c r="N165" s="163" t="str">
        <f>IF(K163&amp;L163&lt;&gt;"",IF($D$21&lt;&gt;"",$D$21,""),"")</f>
        <v/>
      </c>
      <c r="O165" s="164"/>
      <c r="P165" s="165" t="str">
        <f t="shared" si="16"/>
        <v/>
      </c>
      <c r="Q165" s="166"/>
      <c r="R165" s="150">
        <f t="shared" si="20"/>
        <v>0</v>
      </c>
      <c r="S165" s="150">
        <f>IF(S163&gt;0,R165*S163,99999999)</f>
        <v>99999999</v>
      </c>
      <c r="T165" s="157" t="str">
        <f t="shared" si="19"/>
        <v/>
      </c>
      <c r="U165" s="157" t="str">
        <f t="shared" si="18"/>
        <v/>
      </c>
    </row>
    <row r="166" spans="10:21" ht="17.25" customHeight="1" x14ac:dyDescent="0.15">
      <c r="J166" s="160"/>
      <c r="K166" s="161"/>
      <c r="L166" s="161"/>
      <c r="M166" s="162" t="s">
        <v>181</v>
      </c>
      <c r="N166" s="163" t="str">
        <f>IF(K163&amp;L163&lt;&gt;"",IF($D$22&lt;&gt;"",$D$22,""),"")</f>
        <v/>
      </c>
      <c r="O166" s="164"/>
      <c r="P166" s="165" t="str">
        <f t="shared" si="16"/>
        <v/>
      </c>
      <c r="Q166" s="166"/>
      <c r="R166" s="150">
        <f t="shared" si="20"/>
        <v>0</v>
      </c>
      <c r="S166" s="150">
        <f>IF(S163&gt;0,R166*S163,99999999)</f>
        <v>99999999</v>
      </c>
      <c r="T166" s="157" t="str">
        <f t="shared" si="19"/>
        <v/>
      </c>
      <c r="U166" s="157" t="str">
        <f t="shared" si="18"/>
        <v/>
      </c>
    </row>
    <row r="167" spans="10:21" ht="17.25" customHeight="1" x14ac:dyDescent="0.15">
      <c r="J167" s="160"/>
      <c r="K167" s="161"/>
      <c r="L167" s="161"/>
      <c r="M167" s="162" t="s">
        <v>181</v>
      </c>
      <c r="N167" s="163" t="str">
        <f>IF(K163&amp;L163&lt;&gt;"",IF($D$23&lt;&gt;"",$D$23,""),"")</f>
        <v/>
      </c>
      <c r="O167" s="164"/>
      <c r="P167" s="165" t="str">
        <f t="shared" si="16"/>
        <v/>
      </c>
      <c r="Q167" s="166"/>
      <c r="R167" s="150">
        <f t="shared" si="20"/>
        <v>0</v>
      </c>
      <c r="S167" s="150">
        <f>IF(S163&gt;0,R167*S163,99999999)</f>
        <v>99999999</v>
      </c>
      <c r="T167" s="157" t="str">
        <f t="shared" si="19"/>
        <v/>
      </c>
      <c r="U167" s="157" t="str">
        <f t="shared" si="18"/>
        <v/>
      </c>
    </row>
    <row r="168" spans="10:21" ht="17.25" customHeight="1" x14ac:dyDescent="0.15">
      <c r="J168" s="160"/>
      <c r="K168" s="161"/>
      <c r="L168" s="161"/>
      <c r="M168" s="162" t="s">
        <v>181</v>
      </c>
      <c r="N168" s="163" t="str">
        <f>IF(K163&amp;L163&lt;&gt;"",IF($D$24&lt;&gt;"",$D$24,""),"")</f>
        <v/>
      </c>
      <c r="O168" s="164"/>
      <c r="P168" s="165" t="str">
        <f t="shared" si="16"/>
        <v/>
      </c>
      <c r="Q168" s="166"/>
      <c r="R168" s="150">
        <f t="shared" si="20"/>
        <v>0</v>
      </c>
      <c r="S168" s="150">
        <f>IF(S163&gt;0,R168*S163,99999999)</f>
        <v>99999999</v>
      </c>
      <c r="T168" s="157" t="str">
        <f t="shared" si="19"/>
        <v/>
      </c>
      <c r="U168" s="157" t="str">
        <f t="shared" si="18"/>
        <v/>
      </c>
    </row>
    <row r="169" spans="10:21" ht="17.25" customHeight="1" x14ac:dyDescent="0.15">
      <c r="J169" s="160"/>
      <c r="K169" s="161"/>
      <c r="L169" s="161"/>
      <c r="M169" s="162" t="s">
        <v>181</v>
      </c>
      <c r="N169" s="163" t="str">
        <f>IF(K163&amp;L163&lt;&gt;"",IF($D$25&lt;&gt;"",$D$25,""),"")</f>
        <v/>
      </c>
      <c r="O169" s="164"/>
      <c r="P169" s="165" t="str">
        <f t="shared" si="16"/>
        <v/>
      </c>
      <c r="Q169" s="166"/>
      <c r="R169" s="150">
        <f t="shared" si="20"/>
        <v>0</v>
      </c>
      <c r="S169" s="150">
        <f>IF(S163&gt;0,R169*S163,99999999)</f>
        <v>99999999</v>
      </c>
      <c r="T169" s="157" t="str">
        <f t="shared" si="19"/>
        <v/>
      </c>
      <c r="U169" s="157" t="str">
        <f t="shared" si="18"/>
        <v/>
      </c>
    </row>
    <row r="170" spans="10:21" ht="17.25" customHeight="1" x14ac:dyDescent="0.15">
      <c r="J170" s="160"/>
      <c r="K170" s="161"/>
      <c r="L170" s="161"/>
      <c r="M170" s="162" t="s">
        <v>181</v>
      </c>
      <c r="N170" s="163" t="str">
        <f>IF(K163&amp;L163&lt;&gt;"",IF($D$26&lt;&gt;"",$D$26,""),"")</f>
        <v/>
      </c>
      <c r="O170" s="164"/>
      <c r="P170" s="165" t="str">
        <f t="shared" si="16"/>
        <v/>
      </c>
      <c r="Q170" s="166"/>
      <c r="R170" s="150">
        <f t="shared" si="20"/>
        <v>0</v>
      </c>
      <c r="S170" s="150">
        <f>IF(S163&gt;0,R170*S163,99999999)</f>
        <v>99999999</v>
      </c>
      <c r="T170" s="157" t="str">
        <f t="shared" si="19"/>
        <v/>
      </c>
      <c r="U170" s="157" t="str">
        <f t="shared" si="18"/>
        <v/>
      </c>
    </row>
    <row r="171" spans="10:21" ht="17.25" customHeight="1" x14ac:dyDescent="0.15">
      <c r="J171" s="160"/>
      <c r="K171" s="161"/>
      <c r="L171" s="161"/>
      <c r="M171" s="162" t="s">
        <v>181</v>
      </c>
      <c r="N171" s="163" t="str">
        <f>IF(K163&amp;L163&lt;&gt;"",IF($D$27&lt;&gt;"",$D$27,""),"")</f>
        <v/>
      </c>
      <c r="O171" s="164"/>
      <c r="P171" s="165" t="str">
        <f t="shared" si="16"/>
        <v/>
      </c>
      <c r="Q171" s="166"/>
      <c r="R171" s="150">
        <f t="shared" si="20"/>
        <v>0</v>
      </c>
      <c r="S171" s="150">
        <f>IF(S163&gt;0,R171*S163,99999999)</f>
        <v>99999999</v>
      </c>
      <c r="T171" s="157" t="str">
        <f t="shared" si="19"/>
        <v/>
      </c>
      <c r="U171" s="157" t="str">
        <f t="shared" si="18"/>
        <v/>
      </c>
    </row>
    <row r="172" spans="10:21" ht="17.25" customHeight="1" x14ac:dyDescent="0.15">
      <c r="J172" s="160"/>
      <c r="K172" s="161"/>
      <c r="L172" s="161"/>
      <c r="M172" s="162" t="s">
        <v>181</v>
      </c>
      <c r="N172" s="163" t="str">
        <f>IF(K163&amp;L163&lt;&gt;"",IF($D$28&lt;&gt;"",$D$28,""),"")</f>
        <v/>
      </c>
      <c r="O172" s="164"/>
      <c r="P172" s="165" t="str">
        <f t="shared" si="16"/>
        <v/>
      </c>
      <c r="Q172" s="166"/>
      <c r="R172" s="150">
        <f t="shared" si="20"/>
        <v>0</v>
      </c>
      <c r="S172" s="150">
        <f>IF(S163&gt;0,R172*S163,99999999)</f>
        <v>99999999</v>
      </c>
      <c r="T172" s="157" t="str">
        <f t="shared" si="19"/>
        <v/>
      </c>
      <c r="U172" s="157" t="str">
        <f t="shared" si="18"/>
        <v/>
      </c>
    </row>
    <row r="173" spans="10:21" ht="17.25" customHeight="1" x14ac:dyDescent="0.15">
      <c r="J173" s="160"/>
      <c r="K173" s="161"/>
      <c r="L173" s="161"/>
      <c r="M173" s="162" t="s">
        <v>181</v>
      </c>
      <c r="N173" s="163" t="str">
        <f>IF(K163&amp;L163&lt;&gt;"",IF($D$29&lt;&gt;"",$D$29,""),"")</f>
        <v/>
      </c>
      <c r="O173" s="164"/>
      <c r="P173" s="165" t="str">
        <f t="shared" si="16"/>
        <v/>
      </c>
      <c r="Q173" s="166"/>
      <c r="R173" s="150">
        <f t="shared" si="20"/>
        <v>0</v>
      </c>
      <c r="S173" s="150">
        <f>IF(S163&gt;0,R173*S163,99999999)</f>
        <v>99999999</v>
      </c>
      <c r="T173" s="157" t="str">
        <f t="shared" si="19"/>
        <v/>
      </c>
      <c r="U173" s="157" t="str">
        <f t="shared" si="18"/>
        <v/>
      </c>
    </row>
    <row r="174" spans="10:21" ht="17.25" hidden="1" customHeight="1" outlineLevel="1" x14ac:dyDescent="0.15">
      <c r="J174" s="160"/>
      <c r="K174" s="161"/>
      <c r="L174" s="161"/>
      <c r="M174" s="162" t="s">
        <v>181</v>
      </c>
      <c r="N174" s="163" t="str">
        <f>IF(K163&amp;L163&lt;&gt;"",IF($D$30&lt;&gt;"",$D$30,""),"")</f>
        <v/>
      </c>
      <c r="O174" s="164"/>
      <c r="P174" s="165" t="str">
        <f t="shared" si="16"/>
        <v/>
      </c>
      <c r="Q174" s="166"/>
      <c r="R174" s="150">
        <f>IF(N174&lt;&gt;"",VLOOKUP(N174,$D$19:$E$34,2,FALSE),0)</f>
        <v>0</v>
      </c>
      <c r="S174" s="150">
        <f>IF(S163&gt;0,R174*S163,99999999)</f>
        <v>99999999</v>
      </c>
      <c r="T174" s="157" t="str">
        <f t="shared" si="19"/>
        <v/>
      </c>
      <c r="U174" s="157" t="str">
        <f t="shared" si="18"/>
        <v/>
      </c>
    </row>
    <row r="175" spans="10:21" ht="17.25" hidden="1" customHeight="1" outlineLevel="1" x14ac:dyDescent="0.15">
      <c r="J175" s="160"/>
      <c r="K175" s="161"/>
      <c r="L175" s="161"/>
      <c r="M175" s="162" t="s">
        <v>181</v>
      </c>
      <c r="N175" s="163" t="str">
        <f>IF(K163&amp;L163&lt;&gt;"",IF($D$31&lt;&gt;"",$D$31,""),"")</f>
        <v/>
      </c>
      <c r="O175" s="164"/>
      <c r="P175" s="165" t="str">
        <f t="shared" si="16"/>
        <v/>
      </c>
      <c r="Q175" s="166"/>
      <c r="R175" s="150">
        <f>IF(N175&lt;&gt;"",VLOOKUP(N175,$D$19:$E$34,2,FALSE),0)</f>
        <v>0</v>
      </c>
      <c r="S175" s="150">
        <f>IF(S163&gt;0,R175*S163,99999999)</f>
        <v>99999999</v>
      </c>
      <c r="T175" s="157" t="str">
        <f t="shared" si="19"/>
        <v/>
      </c>
      <c r="U175" s="157" t="str">
        <f t="shared" si="18"/>
        <v/>
      </c>
    </row>
    <row r="176" spans="10:21" ht="17.25" hidden="1" customHeight="1" outlineLevel="1" x14ac:dyDescent="0.15">
      <c r="J176" s="160"/>
      <c r="K176" s="161"/>
      <c r="L176" s="161"/>
      <c r="M176" s="162" t="s">
        <v>181</v>
      </c>
      <c r="N176" s="163" t="str">
        <f>IF(K163&amp;L163&lt;&gt;"",IF($D$32&lt;&gt;"",$D$32,""),"")</f>
        <v/>
      </c>
      <c r="O176" s="164"/>
      <c r="P176" s="165" t="str">
        <f t="shared" si="16"/>
        <v/>
      </c>
      <c r="Q176" s="166"/>
      <c r="R176" s="150">
        <f>IF(N176&lt;&gt;"",VLOOKUP(N176,$D$19:$E$34,2,FALSE),0)</f>
        <v>0</v>
      </c>
      <c r="S176" s="150">
        <f>IF(S163&gt;0,R176*S163,99999999)</f>
        <v>99999999</v>
      </c>
      <c r="T176" s="157" t="str">
        <f t="shared" si="19"/>
        <v/>
      </c>
      <c r="U176" s="157" t="str">
        <f t="shared" si="18"/>
        <v/>
      </c>
    </row>
    <row r="177" spans="10:21" ht="17.25" hidden="1" customHeight="1" outlineLevel="1" x14ac:dyDescent="0.15">
      <c r="J177" s="160"/>
      <c r="K177" s="161"/>
      <c r="L177" s="161"/>
      <c r="M177" s="162" t="s">
        <v>181</v>
      </c>
      <c r="N177" s="163" t="str">
        <f>IF(K163&amp;L163&lt;&gt;"",IF($D$33&lt;&gt;"",$D$33,""),"")</f>
        <v/>
      </c>
      <c r="O177" s="164"/>
      <c r="P177" s="165" t="str">
        <f t="shared" si="16"/>
        <v/>
      </c>
      <c r="Q177" s="166"/>
      <c r="R177" s="150">
        <f>IF(N177&lt;&gt;"",VLOOKUP(N177,$D$19:$E$34,2,FALSE),0)</f>
        <v>0</v>
      </c>
      <c r="S177" s="150">
        <f>IF(S163&gt;0,R177*S163,99999999)</f>
        <v>99999999</v>
      </c>
      <c r="T177" s="157" t="str">
        <f t="shared" si="19"/>
        <v/>
      </c>
      <c r="U177" s="157" t="str">
        <f t="shared" si="18"/>
        <v/>
      </c>
    </row>
    <row r="178" spans="10:21" ht="17.25" hidden="1" customHeight="1" outlineLevel="1" x14ac:dyDescent="0.15">
      <c r="J178" s="172"/>
      <c r="K178" s="173"/>
      <c r="L178" s="173"/>
      <c r="M178" s="174" t="s">
        <v>181</v>
      </c>
      <c r="N178" s="171" t="str">
        <f>IF(K163&amp;L163&lt;&gt;"",IF($D$34&lt;&gt;"",$D$34,""),"")</f>
        <v/>
      </c>
      <c r="O178" s="170"/>
      <c r="P178" s="165" t="str">
        <f t="shared" si="16"/>
        <v/>
      </c>
      <c r="Q178" s="175"/>
      <c r="R178" s="150">
        <f>IF(N178&lt;&gt;"",VLOOKUP(N178,$D$19:$E$34,2,FALSE),0)</f>
        <v>0</v>
      </c>
      <c r="S178" s="150">
        <f>IF(S163&gt;0,R178*S163,99999999)</f>
        <v>99999999</v>
      </c>
      <c r="T178" s="157" t="str">
        <f t="shared" si="19"/>
        <v/>
      </c>
      <c r="U178" s="157" t="str">
        <f t="shared" si="18"/>
        <v/>
      </c>
    </row>
    <row r="179" spans="10:21" ht="17.25" customHeight="1" collapsed="1" x14ac:dyDescent="0.15">
      <c r="J179" s="151">
        <v>11</v>
      </c>
      <c r="K179" s="152"/>
      <c r="L179" s="152"/>
      <c r="M179" s="153" t="s">
        <v>182</v>
      </c>
      <c r="N179" s="154" t="str">
        <f>IF(K179&amp;L179&lt;&gt;"",IF($D$19&lt;&gt;"",$D$19,""),"")</f>
        <v/>
      </c>
      <c r="O179" s="152"/>
      <c r="P179" s="155" t="str">
        <f t="shared" si="16"/>
        <v/>
      </c>
      <c r="Q179" s="156"/>
      <c r="R179" s="150">
        <f t="shared" ref="R179:R189" si="21">IF(N179&lt;&gt;"",VLOOKUP(N179,$D$19:$E$29,2,FALSE),0)</f>
        <v>0</v>
      </c>
      <c r="S179" s="150">
        <f>IF($E$19&gt;0,IF(MOD(O179,$E$19)=0,O179/$E$19,-1),-1)</f>
        <v>-1</v>
      </c>
      <c r="T179" s="157" t="str">
        <f>IF(N179&lt;&gt;"",IF(O179&lt;&gt;"",IF(S179&gt;0,"OK","数量が不足しています"),"数量が未入力です"),"")</f>
        <v/>
      </c>
      <c r="U179" s="157" t="str">
        <f t="shared" si="18"/>
        <v/>
      </c>
    </row>
    <row r="180" spans="10:21" ht="17.25" customHeight="1" x14ac:dyDescent="0.15">
      <c r="J180" s="160"/>
      <c r="K180" s="161"/>
      <c r="L180" s="161"/>
      <c r="M180" s="162" t="s">
        <v>181</v>
      </c>
      <c r="N180" s="163" t="str">
        <f>IF(K179&amp;L179&lt;&gt;"",IF($D$20&lt;&gt;"",$D$20,""),"")</f>
        <v/>
      </c>
      <c r="O180" s="164"/>
      <c r="P180" s="165" t="str">
        <f t="shared" si="16"/>
        <v/>
      </c>
      <c r="Q180" s="166"/>
      <c r="R180" s="150">
        <f t="shared" si="21"/>
        <v>0</v>
      </c>
      <c r="S180" s="150">
        <f>IF(S179&gt;0,R180*S179,99999999)</f>
        <v>99999999</v>
      </c>
      <c r="T180" s="157" t="str">
        <f t="shared" si="19"/>
        <v/>
      </c>
      <c r="U180" s="157" t="str">
        <f t="shared" si="18"/>
        <v/>
      </c>
    </row>
    <row r="181" spans="10:21" ht="17.25" customHeight="1" x14ac:dyDescent="0.15">
      <c r="J181" s="160"/>
      <c r="K181" s="161"/>
      <c r="L181" s="161"/>
      <c r="M181" s="162" t="s">
        <v>181</v>
      </c>
      <c r="N181" s="163" t="str">
        <f>IF(K179&amp;L179&lt;&gt;"",IF($D$21&lt;&gt;"",$D$21,""),"")</f>
        <v/>
      </c>
      <c r="O181" s="164"/>
      <c r="P181" s="165" t="str">
        <f t="shared" si="16"/>
        <v/>
      </c>
      <c r="Q181" s="166"/>
      <c r="R181" s="150">
        <f t="shared" si="21"/>
        <v>0</v>
      </c>
      <c r="S181" s="150">
        <f>IF(S179&gt;0,R181*S179,99999999)</f>
        <v>99999999</v>
      </c>
      <c r="T181" s="157" t="str">
        <f t="shared" si="19"/>
        <v/>
      </c>
      <c r="U181" s="157" t="str">
        <f t="shared" si="18"/>
        <v/>
      </c>
    </row>
    <row r="182" spans="10:21" ht="17.25" customHeight="1" x14ac:dyDescent="0.15">
      <c r="J182" s="160"/>
      <c r="K182" s="161"/>
      <c r="L182" s="161"/>
      <c r="M182" s="162" t="s">
        <v>181</v>
      </c>
      <c r="N182" s="163" t="str">
        <f>IF(K179&amp;L179&lt;&gt;"",IF($D$22&lt;&gt;"",$D$22,""),"")</f>
        <v/>
      </c>
      <c r="O182" s="164"/>
      <c r="P182" s="165" t="str">
        <f t="shared" si="16"/>
        <v/>
      </c>
      <c r="Q182" s="166"/>
      <c r="R182" s="150">
        <f t="shared" si="21"/>
        <v>0</v>
      </c>
      <c r="S182" s="150">
        <f>IF(S179&gt;0,R182*S179,99999999)</f>
        <v>99999999</v>
      </c>
      <c r="T182" s="157" t="str">
        <f t="shared" si="19"/>
        <v/>
      </c>
      <c r="U182" s="157" t="str">
        <f t="shared" si="18"/>
        <v/>
      </c>
    </row>
    <row r="183" spans="10:21" ht="17.25" customHeight="1" x14ac:dyDescent="0.15">
      <c r="J183" s="160"/>
      <c r="K183" s="161"/>
      <c r="L183" s="161"/>
      <c r="M183" s="162" t="s">
        <v>181</v>
      </c>
      <c r="N183" s="163" t="str">
        <f>IF(K179&amp;L179&lt;&gt;"",IF($D$23&lt;&gt;"",$D$23,""),"")</f>
        <v/>
      </c>
      <c r="O183" s="164"/>
      <c r="P183" s="165" t="str">
        <f t="shared" si="16"/>
        <v/>
      </c>
      <c r="Q183" s="166"/>
      <c r="R183" s="150">
        <f t="shared" si="21"/>
        <v>0</v>
      </c>
      <c r="S183" s="150">
        <f>IF(S179&gt;0,R183*S179,99999999)</f>
        <v>99999999</v>
      </c>
      <c r="T183" s="157" t="str">
        <f t="shared" si="19"/>
        <v/>
      </c>
      <c r="U183" s="157" t="str">
        <f t="shared" si="18"/>
        <v/>
      </c>
    </row>
    <row r="184" spans="10:21" ht="17.25" customHeight="1" x14ac:dyDescent="0.15">
      <c r="J184" s="160"/>
      <c r="K184" s="161"/>
      <c r="L184" s="161"/>
      <c r="M184" s="162" t="s">
        <v>181</v>
      </c>
      <c r="N184" s="163" t="str">
        <f>IF(K179&amp;L179&lt;&gt;"",IF($D$24&lt;&gt;"",$D$24,""),"")</f>
        <v/>
      </c>
      <c r="O184" s="164"/>
      <c r="P184" s="165" t="str">
        <f t="shared" si="16"/>
        <v/>
      </c>
      <c r="Q184" s="166"/>
      <c r="R184" s="150">
        <f t="shared" si="21"/>
        <v>0</v>
      </c>
      <c r="S184" s="150">
        <f>IF(S179&gt;0,R184*S179,99999999)</f>
        <v>99999999</v>
      </c>
      <c r="T184" s="157" t="str">
        <f t="shared" si="19"/>
        <v/>
      </c>
      <c r="U184" s="157" t="str">
        <f t="shared" si="18"/>
        <v/>
      </c>
    </row>
    <row r="185" spans="10:21" ht="17.25" customHeight="1" x14ac:dyDescent="0.15">
      <c r="J185" s="160"/>
      <c r="K185" s="161"/>
      <c r="L185" s="161"/>
      <c r="M185" s="162" t="s">
        <v>181</v>
      </c>
      <c r="N185" s="163" t="str">
        <f>IF(K179&amp;L179&lt;&gt;"",IF($D$25&lt;&gt;"",$D$25,""),"")</f>
        <v/>
      </c>
      <c r="O185" s="164"/>
      <c r="P185" s="165" t="str">
        <f t="shared" si="16"/>
        <v/>
      </c>
      <c r="Q185" s="166"/>
      <c r="R185" s="150">
        <f t="shared" si="21"/>
        <v>0</v>
      </c>
      <c r="S185" s="150">
        <f>IF(S179&gt;0,R185*S179,99999999)</f>
        <v>99999999</v>
      </c>
      <c r="T185" s="157" t="str">
        <f t="shared" si="19"/>
        <v/>
      </c>
      <c r="U185" s="157" t="str">
        <f t="shared" si="18"/>
        <v/>
      </c>
    </row>
    <row r="186" spans="10:21" ht="17.25" customHeight="1" x14ac:dyDescent="0.15">
      <c r="J186" s="160"/>
      <c r="K186" s="161"/>
      <c r="L186" s="161"/>
      <c r="M186" s="162" t="s">
        <v>181</v>
      </c>
      <c r="N186" s="163" t="str">
        <f>IF(K179&amp;L179&lt;&gt;"",IF($D$26&lt;&gt;"",$D$26,""),"")</f>
        <v/>
      </c>
      <c r="O186" s="164"/>
      <c r="P186" s="165" t="str">
        <f t="shared" si="16"/>
        <v/>
      </c>
      <c r="Q186" s="166"/>
      <c r="R186" s="150">
        <f t="shared" si="21"/>
        <v>0</v>
      </c>
      <c r="S186" s="150">
        <f>IF(S179&gt;0,R186*S179,99999999)</f>
        <v>99999999</v>
      </c>
      <c r="T186" s="157" t="str">
        <f t="shared" si="19"/>
        <v/>
      </c>
      <c r="U186" s="157" t="str">
        <f t="shared" si="18"/>
        <v/>
      </c>
    </row>
    <row r="187" spans="10:21" ht="17.25" customHeight="1" x14ac:dyDescent="0.15">
      <c r="J187" s="160"/>
      <c r="K187" s="161"/>
      <c r="L187" s="161"/>
      <c r="M187" s="162" t="s">
        <v>181</v>
      </c>
      <c r="N187" s="163" t="str">
        <f>IF(K179&amp;L179&lt;&gt;"",IF($D$27&lt;&gt;"",$D$27,""),"")</f>
        <v/>
      </c>
      <c r="O187" s="164"/>
      <c r="P187" s="165" t="str">
        <f t="shared" si="16"/>
        <v/>
      </c>
      <c r="Q187" s="166"/>
      <c r="R187" s="150">
        <f t="shared" si="21"/>
        <v>0</v>
      </c>
      <c r="S187" s="150">
        <f>IF(S179&gt;0,R187*S179,99999999)</f>
        <v>99999999</v>
      </c>
      <c r="T187" s="157" t="str">
        <f t="shared" si="19"/>
        <v/>
      </c>
      <c r="U187" s="157" t="str">
        <f t="shared" si="18"/>
        <v/>
      </c>
    </row>
    <row r="188" spans="10:21" ht="17.25" customHeight="1" x14ac:dyDescent="0.15">
      <c r="J188" s="160"/>
      <c r="K188" s="161"/>
      <c r="L188" s="161"/>
      <c r="M188" s="162" t="s">
        <v>181</v>
      </c>
      <c r="N188" s="163" t="str">
        <f>IF(K179&amp;L179&lt;&gt;"",IF($D$28&lt;&gt;"",$D$28,""),"")</f>
        <v/>
      </c>
      <c r="O188" s="164"/>
      <c r="P188" s="165" t="str">
        <f t="shared" si="16"/>
        <v/>
      </c>
      <c r="Q188" s="166"/>
      <c r="R188" s="150">
        <f t="shared" si="21"/>
        <v>0</v>
      </c>
      <c r="S188" s="150">
        <f>IF(S179&gt;0,R188*S179,99999999)</f>
        <v>99999999</v>
      </c>
      <c r="T188" s="157" t="str">
        <f t="shared" si="19"/>
        <v/>
      </c>
      <c r="U188" s="157" t="str">
        <f t="shared" si="18"/>
        <v/>
      </c>
    </row>
    <row r="189" spans="10:21" ht="17.25" customHeight="1" x14ac:dyDescent="0.15">
      <c r="J189" s="160"/>
      <c r="K189" s="161"/>
      <c r="L189" s="161"/>
      <c r="M189" s="162" t="s">
        <v>181</v>
      </c>
      <c r="N189" s="163" t="str">
        <f>IF(K179&amp;L179&lt;&gt;"",IF($D$29&lt;&gt;"",$D$29,""),"")</f>
        <v/>
      </c>
      <c r="O189" s="164"/>
      <c r="P189" s="165" t="str">
        <f t="shared" si="16"/>
        <v/>
      </c>
      <c r="Q189" s="166"/>
      <c r="R189" s="150">
        <f t="shared" si="21"/>
        <v>0</v>
      </c>
      <c r="S189" s="150">
        <f>IF(S179&gt;0,R189*S179,99999999)</f>
        <v>99999999</v>
      </c>
      <c r="T189" s="157" t="str">
        <f t="shared" si="19"/>
        <v/>
      </c>
      <c r="U189" s="157" t="str">
        <f t="shared" si="18"/>
        <v/>
      </c>
    </row>
    <row r="190" spans="10:21" ht="17.25" hidden="1" customHeight="1" outlineLevel="1" x14ac:dyDescent="0.15">
      <c r="J190" s="160"/>
      <c r="K190" s="161"/>
      <c r="L190" s="161"/>
      <c r="M190" s="162" t="s">
        <v>181</v>
      </c>
      <c r="N190" s="163" t="str">
        <f>IF(K179&amp;L179&lt;&gt;"",IF($D$30&lt;&gt;"",$D$30,""),"")</f>
        <v/>
      </c>
      <c r="O190" s="164"/>
      <c r="P190" s="165" t="str">
        <f t="shared" si="16"/>
        <v/>
      </c>
      <c r="Q190" s="166"/>
      <c r="R190" s="150">
        <f>IF(N190&lt;&gt;"",VLOOKUP(N190,$D$19:$E$34,2,FALSE),0)</f>
        <v>0</v>
      </c>
      <c r="S190" s="150">
        <f>IF(S179&gt;0,R190*S179,99999999)</f>
        <v>99999999</v>
      </c>
      <c r="T190" s="157" t="str">
        <f t="shared" si="19"/>
        <v/>
      </c>
      <c r="U190" s="157" t="str">
        <f t="shared" si="18"/>
        <v/>
      </c>
    </row>
    <row r="191" spans="10:21" ht="17.25" hidden="1" customHeight="1" outlineLevel="1" x14ac:dyDescent="0.15">
      <c r="J191" s="160"/>
      <c r="K191" s="161"/>
      <c r="L191" s="161"/>
      <c r="M191" s="162" t="s">
        <v>181</v>
      </c>
      <c r="N191" s="163" t="str">
        <f>IF(K179&amp;L179&lt;&gt;"",IF($D$31&lt;&gt;"",$D$31,""),"")</f>
        <v/>
      </c>
      <c r="O191" s="164"/>
      <c r="P191" s="165" t="str">
        <f t="shared" si="16"/>
        <v/>
      </c>
      <c r="Q191" s="166"/>
      <c r="R191" s="150">
        <f>IF(N191&lt;&gt;"",VLOOKUP(N191,$D$19:$E$34,2,FALSE),0)</f>
        <v>0</v>
      </c>
      <c r="S191" s="150">
        <f>IF(S179&gt;0,R191*S179,99999999)</f>
        <v>99999999</v>
      </c>
      <c r="T191" s="157" t="str">
        <f t="shared" si="19"/>
        <v/>
      </c>
      <c r="U191" s="157" t="str">
        <f t="shared" si="18"/>
        <v/>
      </c>
    </row>
    <row r="192" spans="10:21" ht="17.25" hidden="1" customHeight="1" outlineLevel="1" x14ac:dyDescent="0.15">
      <c r="J192" s="160"/>
      <c r="K192" s="161"/>
      <c r="L192" s="161"/>
      <c r="M192" s="162" t="s">
        <v>181</v>
      </c>
      <c r="N192" s="163" t="str">
        <f>IF(K179&amp;L179&lt;&gt;"",IF($D$32&lt;&gt;"",$D$32,""),"")</f>
        <v/>
      </c>
      <c r="O192" s="164"/>
      <c r="P192" s="165" t="str">
        <f t="shared" si="16"/>
        <v/>
      </c>
      <c r="Q192" s="166"/>
      <c r="R192" s="150">
        <f>IF(N192&lt;&gt;"",VLOOKUP(N192,$D$19:$E$34,2,FALSE),0)</f>
        <v>0</v>
      </c>
      <c r="S192" s="150">
        <f>IF(S179&gt;0,R192*S179,99999999)</f>
        <v>99999999</v>
      </c>
      <c r="T192" s="157" t="str">
        <f t="shared" si="19"/>
        <v/>
      </c>
      <c r="U192" s="157" t="str">
        <f t="shared" si="18"/>
        <v/>
      </c>
    </row>
    <row r="193" spans="10:21" ht="17.25" hidden="1" customHeight="1" outlineLevel="1" x14ac:dyDescent="0.15">
      <c r="J193" s="160"/>
      <c r="K193" s="161"/>
      <c r="L193" s="161"/>
      <c r="M193" s="162" t="s">
        <v>181</v>
      </c>
      <c r="N193" s="163" t="str">
        <f>IF(K179&amp;L179&lt;&gt;"",IF($D$33&lt;&gt;"",$D$33,""),"")</f>
        <v/>
      </c>
      <c r="O193" s="164"/>
      <c r="P193" s="165" t="str">
        <f t="shared" si="16"/>
        <v/>
      </c>
      <c r="Q193" s="166"/>
      <c r="R193" s="150">
        <f>IF(N193&lt;&gt;"",VLOOKUP(N193,$D$19:$E$34,2,FALSE),0)</f>
        <v>0</v>
      </c>
      <c r="S193" s="150">
        <f>IF(S179&gt;0,R193*S179,99999999)</f>
        <v>99999999</v>
      </c>
      <c r="T193" s="157" t="str">
        <f t="shared" si="19"/>
        <v/>
      </c>
      <c r="U193" s="157" t="str">
        <f t="shared" si="18"/>
        <v/>
      </c>
    </row>
    <row r="194" spans="10:21" ht="17.25" hidden="1" customHeight="1" outlineLevel="1" x14ac:dyDescent="0.15">
      <c r="J194" s="172"/>
      <c r="K194" s="173"/>
      <c r="L194" s="173"/>
      <c r="M194" s="174" t="s">
        <v>181</v>
      </c>
      <c r="N194" s="171" t="str">
        <f>IF(K179&amp;L179&lt;&gt;"",IF($D$34&lt;&gt;"",$D$34,""),"")</f>
        <v/>
      </c>
      <c r="O194" s="170"/>
      <c r="P194" s="165" t="str">
        <f t="shared" si="16"/>
        <v/>
      </c>
      <c r="Q194" s="175"/>
      <c r="R194" s="150">
        <f>IF(N194&lt;&gt;"",VLOOKUP(N194,$D$19:$E$34,2,FALSE),0)</f>
        <v>0</v>
      </c>
      <c r="S194" s="150">
        <f>IF(S179&gt;0,R194*S179,99999999)</f>
        <v>99999999</v>
      </c>
      <c r="T194" s="157" t="str">
        <f t="shared" si="19"/>
        <v/>
      </c>
      <c r="U194" s="157" t="str">
        <f t="shared" si="18"/>
        <v/>
      </c>
    </row>
    <row r="195" spans="10:21" ht="17.25" customHeight="1" collapsed="1" x14ac:dyDescent="0.15">
      <c r="J195" s="151">
        <v>12</v>
      </c>
      <c r="K195" s="152"/>
      <c r="L195" s="152"/>
      <c r="M195" s="153" t="s">
        <v>182</v>
      </c>
      <c r="N195" s="154" t="str">
        <f>IF(K195&amp;L195&lt;&gt;"",IF($D$19&lt;&gt;"",$D$19,""),"")</f>
        <v/>
      </c>
      <c r="O195" s="152"/>
      <c r="P195" s="155" t="str">
        <f t="shared" si="16"/>
        <v/>
      </c>
      <c r="Q195" s="156"/>
      <c r="R195" s="150">
        <f t="shared" ref="R195:R205" si="22">IF(N195&lt;&gt;"",VLOOKUP(N195,$D$19:$E$29,2,FALSE),0)</f>
        <v>0</v>
      </c>
      <c r="S195" s="150">
        <f>IF($E$19&gt;0,IF(MOD(O195,$E$19)=0,O195/$E$19,-1),-1)</f>
        <v>-1</v>
      </c>
      <c r="T195" s="157" t="str">
        <f>IF(N195&lt;&gt;"",IF(O195&lt;&gt;"",IF(S195&gt;0,"OK","数量が不足しています"),"数量が未入力です"),"")</f>
        <v/>
      </c>
      <c r="U195" s="157" t="str">
        <f t="shared" si="18"/>
        <v/>
      </c>
    </row>
    <row r="196" spans="10:21" ht="17.25" customHeight="1" x14ac:dyDescent="0.15">
      <c r="J196" s="160"/>
      <c r="K196" s="161"/>
      <c r="L196" s="161"/>
      <c r="M196" s="162" t="s">
        <v>181</v>
      </c>
      <c r="N196" s="163" t="str">
        <f>IF(K195&amp;L195&lt;&gt;"",IF($D$20&lt;&gt;"",$D$20,""),"")</f>
        <v/>
      </c>
      <c r="O196" s="164"/>
      <c r="P196" s="165" t="str">
        <f t="shared" si="16"/>
        <v/>
      </c>
      <c r="Q196" s="166"/>
      <c r="R196" s="150">
        <f t="shared" si="22"/>
        <v>0</v>
      </c>
      <c r="S196" s="150">
        <f>IF(S195&gt;0,R196*S195,99999999)</f>
        <v>99999999</v>
      </c>
      <c r="T196" s="157" t="str">
        <f t="shared" si="19"/>
        <v/>
      </c>
      <c r="U196" s="157" t="str">
        <f t="shared" si="18"/>
        <v/>
      </c>
    </row>
    <row r="197" spans="10:21" ht="17.25" customHeight="1" x14ac:dyDescent="0.15">
      <c r="J197" s="160"/>
      <c r="K197" s="161"/>
      <c r="L197" s="161"/>
      <c r="M197" s="162" t="s">
        <v>181</v>
      </c>
      <c r="N197" s="163" t="str">
        <f>IF(K195&amp;L195&lt;&gt;"",IF($D$21&lt;&gt;"",$D$21,""),"")</f>
        <v/>
      </c>
      <c r="O197" s="164"/>
      <c r="P197" s="165" t="str">
        <f t="shared" si="16"/>
        <v/>
      </c>
      <c r="Q197" s="166"/>
      <c r="R197" s="150">
        <f t="shared" si="22"/>
        <v>0</v>
      </c>
      <c r="S197" s="150">
        <f>IF(S195&gt;0,R197*S195,99999999)</f>
        <v>99999999</v>
      </c>
      <c r="T197" s="157" t="str">
        <f t="shared" si="19"/>
        <v/>
      </c>
      <c r="U197" s="157" t="str">
        <f t="shared" si="18"/>
        <v/>
      </c>
    </row>
    <row r="198" spans="10:21" ht="17.25" customHeight="1" x14ac:dyDescent="0.15">
      <c r="J198" s="160"/>
      <c r="K198" s="161"/>
      <c r="L198" s="161"/>
      <c r="M198" s="162" t="s">
        <v>181</v>
      </c>
      <c r="N198" s="163" t="str">
        <f>IF(K195&amp;L195&lt;&gt;"",IF($D$22&lt;&gt;"",$D$22,""),"")</f>
        <v/>
      </c>
      <c r="O198" s="164"/>
      <c r="P198" s="165" t="str">
        <f t="shared" si="16"/>
        <v/>
      </c>
      <c r="Q198" s="166"/>
      <c r="R198" s="150">
        <f t="shared" si="22"/>
        <v>0</v>
      </c>
      <c r="S198" s="150">
        <f>IF(S195&gt;0,R198*S195,99999999)</f>
        <v>99999999</v>
      </c>
      <c r="T198" s="157" t="str">
        <f t="shared" si="19"/>
        <v/>
      </c>
      <c r="U198" s="157" t="str">
        <f t="shared" si="18"/>
        <v/>
      </c>
    </row>
    <row r="199" spans="10:21" ht="17.25" customHeight="1" x14ac:dyDescent="0.15">
      <c r="J199" s="160"/>
      <c r="K199" s="161"/>
      <c r="L199" s="161"/>
      <c r="M199" s="162" t="s">
        <v>181</v>
      </c>
      <c r="N199" s="163" t="str">
        <f>IF(K195&amp;L195&lt;&gt;"",IF($D$23&lt;&gt;"",$D$23,""),"")</f>
        <v/>
      </c>
      <c r="O199" s="164"/>
      <c r="P199" s="165" t="str">
        <f t="shared" si="16"/>
        <v/>
      </c>
      <c r="Q199" s="166"/>
      <c r="R199" s="150">
        <f t="shared" si="22"/>
        <v>0</v>
      </c>
      <c r="S199" s="150">
        <f>IF(S195&gt;0,R199*S195,99999999)</f>
        <v>99999999</v>
      </c>
      <c r="T199" s="157" t="str">
        <f t="shared" si="19"/>
        <v/>
      </c>
      <c r="U199" s="157" t="str">
        <f t="shared" si="18"/>
        <v/>
      </c>
    </row>
    <row r="200" spans="10:21" ht="17.25" customHeight="1" x14ac:dyDescent="0.15">
      <c r="J200" s="160"/>
      <c r="K200" s="161"/>
      <c r="L200" s="161"/>
      <c r="M200" s="162" t="s">
        <v>181</v>
      </c>
      <c r="N200" s="163" t="str">
        <f>IF(K195&amp;L195&lt;&gt;"",IF($D$24&lt;&gt;"",$D$24,""),"")</f>
        <v/>
      </c>
      <c r="O200" s="164"/>
      <c r="P200" s="165" t="str">
        <f t="shared" si="16"/>
        <v/>
      </c>
      <c r="Q200" s="166"/>
      <c r="R200" s="150">
        <f t="shared" si="22"/>
        <v>0</v>
      </c>
      <c r="S200" s="150">
        <f>IF(S195&gt;0,R200*S195,99999999)</f>
        <v>99999999</v>
      </c>
      <c r="T200" s="157" t="str">
        <f t="shared" si="19"/>
        <v/>
      </c>
      <c r="U200" s="157" t="str">
        <f t="shared" si="18"/>
        <v/>
      </c>
    </row>
    <row r="201" spans="10:21" ht="17.25" customHeight="1" x14ac:dyDescent="0.15">
      <c r="J201" s="160"/>
      <c r="K201" s="161"/>
      <c r="L201" s="161"/>
      <c r="M201" s="162" t="s">
        <v>181</v>
      </c>
      <c r="N201" s="163" t="str">
        <f>IF(K195&amp;L195&lt;&gt;"",IF($D$25&lt;&gt;"",$D$25,""),"")</f>
        <v/>
      </c>
      <c r="O201" s="164"/>
      <c r="P201" s="165" t="str">
        <f t="shared" si="16"/>
        <v/>
      </c>
      <c r="Q201" s="166"/>
      <c r="R201" s="150">
        <f t="shared" si="22"/>
        <v>0</v>
      </c>
      <c r="S201" s="150">
        <f>IF(S195&gt;0,R201*S195,99999999)</f>
        <v>99999999</v>
      </c>
      <c r="T201" s="157" t="str">
        <f t="shared" si="19"/>
        <v/>
      </c>
      <c r="U201" s="157" t="str">
        <f t="shared" si="18"/>
        <v/>
      </c>
    </row>
    <row r="202" spans="10:21" ht="17.25" customHeight="1" x14ac:dyDescent="0.15">
      <c r="J202" s="160"/>
      <c r="K202" s="161"/>
      <c r="L202" s="161"/>
      <c r="M202" s="162" t="s">
        <v>181</v>
      </c>
      <c r="N202" s="163" t="str">
        <f>IF(K195&amp;L195&lt;&gt;"",IF($D$26&lt;&gt;"",$D$26,""),"")</f>
        <v/>
      </c>
      <c r="O202" s="164"/>
      <c r="P202" s="165" t="str">
        <f t="shared" si="16"/>
        <v/>
      </c>
      <c r="Q202" s="166"/>
      <c r="R202" s="150">
        <f t="shared" si="22"/>
        <v>0</v>
      </c>
      <c r="S202" s="150">
        <f>IF(S195&gt;0,R202*S195,99999999)</f>
        <v>99999999</v>
      </c>
      <c r="T202" s="157" t="str">
        <f t="shared" si="19"/>
        <v/>
      </c>
      <c r="U202" s="157" t="str">
        <f t="shared" si="18"/>
        <v/>
      </c>
    </row>
    <row r="203" spans="10:21" ht="17.25" customHeight="1" x14ac:dyDescent="0.15">
      <c r="J203" s="160"/>
      <c r="K203" s="161"/>
      <c r="L203" s="161"/>
      <c r="M203" s="162" t="s">
        <v>181</v>
      </c>
      <c r="N203" s="163" t="str">
        <f>IF(K195&amp;L195&lt;&gt;"",IF($D$27&lt;&gt;"",$D$27,""),"")</f>
        <v/>
      </c>
      <c r="O203" s="164"/>
      <c r="P203" s="165" t="str">
        <f t="shared" si="16"/>
        <v/>
      </c>
      <c r="Q203" s="166"/>
      <c r="R203" s="150">
        <f t="shared" si="22"/>
        <v>0</v>
      </c>
      <c r="S203" s="150">
        <f>IF(S195&gt;0,R203*S195,99999999)</f>
        <v>99999999</v>
      </c>
      <c r="T203" s="157" t="str">
        <f t="shared" si="19"/>
        <v/>
      </c>
      <c r="U203" s="157" t="str">
        <f t="shared" si="18"/>
        <v/>
      </c>
    </row>
    <row r="204" spans="10:21" ht="17.25" customHeight="1" x14ac:dyDescent="0.15">
      <c r="J204" s="160"/>
      <c r="K204" s="161"/>
      <c r="L204" s="161"/>
      <c r="M204" s="162" t="s">
        <v>181</v>
      </c>
      <c r="N204" s="163" t="str">
        <f>IF(K195&amp;L195&lt;&gt;"",IF($D$28&lt;&gt;"",$D$28,""),"")</f>
        <v/>
      </c>
      <c r="O204" s="164"/>
      <c r="P204" s="165" t="str">
        <f t="shared" si="16"/>
        <v/>
      </c>
      <c r="Q204" s="166"/>
      <c r="R204" s="150">
        <f t="shared" si="22"/>
        <v>0</v>
      </c>
      <c r="S204" s="150">
        <f>IF(S195&gt;0,R204*S195,99999999)</f>
        <v>99999999</v>
      </c>
      <c r="T204" s="157" t="str">
        <f t="shared" si="19"/>
        <v/>
      </c>
      <c r="U204" s="157" t="str">
        <f t="shared" si="18"/>
        <v/>
      </c>
    </row>
    <row r="205" spans="10:21" ht="17.25" customHeight="1" x14ac:dyDescent="0.15">
      <c r="J205" s="160"/>
      <c r="K205" s="161"/>
      <c r="L205" s="161"/>
      <c r="M205" s="162" t="s">
        <v>181</v>
      </c>
      <c r="N205" s="163" t="str">
        <f>IF(K195&amp;L195&lt;&gt;"",IF($D$29&lt;&gt;"",$D$29,""),"")</f>
        <v/>
      </c>
      <c r="O205" s="164"/>
      <c r="P205" s="165" t="str">
        <f t="shared" si="16"/>
        <v/>
      </c>
      <c r="Q205" s="166"/>
      <c r="R205" s="150">
        <f t="shared" si="22"/>
        <v>0</v>
      </c>
      <c r="S205" s="150">
        <f>IF(S195&gt;0,R205*S195,99999999)</f>
        <v>99999999</v>
      </c>
      <c r="T205" s="157" t="str">
        <f t="shared" si="19"/>
        <v/>
      </c>
      <c r="U205" s="157" t="str">
        <f t="shared" si="18"/>
        <v/>
      </c>
    </row>
    <row r="206" spans="10:21" ht="17.25" hidden="1" customHeight="1" outlineLevel="1" x14ac:dyDescent="0.15">
      <c r="J206" s="160"/>
      <c r="K206" s="161"/>
      <c r="L206" s="161"/>
      <c r="M206" s="162" t="s">
        <v>181</v>
      </c>
      <c r="N206" s="163" t="str">
        <f>IF(K195&amp;L195&lt;&gt;"",IF($D$30&lt;&gt;"",$D$30,""),"")</f>
        <v/>
      </c>
      <c r="O206" s="164"/>
      <c r="P206" s="165" t="str">
        <f t="shared" si="16"/>
        <v/>
      </c>
      <c r="Q206" s="166"/>
      <c r="R206" s="150">
        <f>IF(N206&lt;&gt;"",VLOOKUP(N206,$D$19:$E$34,2,FALSE),0)</f>
        <v>0</v>
      </c>
      <c r="S206" s="150">
        <f>IF(S195&gt;0,R206*S195,99999999)</f>
        <v>99999999</v>
      </c>
      <c r="T206" s="157" t="str">
        <f t="shared" si="19"/>
        <v/>
      </c>
      <c r="U206" s="157" t="str">
        <f t="shared" si="18"/>
        <v/>
      </c>
    </row>
    <row r="207" spans="10:21" ht="17.25" hidden="1" customHeight="1" outlineLevel="1" x14ac:dyDescent="0.15">
      <c r="J207" s="160"/>
      <c r="K207" s="161"/>
      <c r="L207" s="161"/>
      <c r="M207" s="162" t="s">
        <v>181</v>
      </c>
      <c r="N207" s="163" t="str">
        <f>IF(K195&amp;L195&lt;&gt;"",IF($D$31&lt;&gt;"",$D$31,""),"")</f>
        <v/>
      </c>
      <c r="O207" s="164"/>
      <c r="P207" s="165" t="str">
        <f t="shared" si="16"/>
        <v/>
      </c>
      <c r="Q207" s="166"/>
      <c r="R207" s="150">
        <f>IF(N207&lt;&gt;"",VLOOKUP(N207,$D$19:$E$34,2,FALSE),0)</f>
        <v>0</v>
      </c>
      <c r="S207" s="150">
        <f>IF(S195&gt;0,R207*S195,99999999)</f>
        <v>99999999</v>
      </c>
      <c r="T207" s="157" t="str">
        <f t="shared" si="19"/>
        <v/>
      </c>
      <c r="U207" s="157" t="str">
        <f t="shared" si="18"/>
        <v/>
      </c>
    </row>
    <row r="208" spans="10:21" ht="17.25" hidden="1" customHeight="1" outlineLevel="1" x14ac:dyDescent="0.15">
      <c r="J208" s="160"/>
      <c r="K208" s="161"/>
      <c r="L208" s="161"/>
      <c r="M208" s="162" t="s">
        <v>181</v>
      </c>
      <c r="N208" s="163" t="str">
        <f>IF(K195&amp;L195&lt;&gt;"",IF($D$32&lt;&gt;"",$D$32,""),"")</f>
        <v/>
      </c>
      <c r="O208" s="164"/>
      <c r="P208" s="165" t="str">
        <f t="shared" si="16"/>
        <v/>
      </c>
      <c r="Q208" s="166"/>
      <c r="R208" s="150">
        <f>IF(N208&lt;&gt;"",VLOOKUP(N208,$D$19:$E$34,2,FALSE),0)</f>
        <v>0</v>
      </c>
      <c r="S208" s="150">
        <f>IF(S195&gt;0,R208*S195,99999999)</f>
        <v>99999999</v>
      </c>
      <c r="T208" s="157" t="str">
        <f t="shared" si="19"/>
        <v/>
      </c>
      <c r="U208" s="157" t="str">
        <f t="shared" si="18"/>
        <v/>
      </c>
    </row>
    <row r="209" spans="10:21" ht="17.25" hidden="1" customHeight="1" outlineLevel="1" x14ac:dyDescent="0.15">
      <c r="J209" s="160"/>
      <c r="K209" s="161"/>
      <c r="L209" s="161"/>
      <c r="M209" s="162" t="s">
        <v>181</v>
      </c>
      <c r="N209" s="163" t="str">
        <f>IF(K195&amp;L195&lt;&gt;"",IF($D$33&lt;&gt;"",$D$33,""),"")</f>
        <v/>
      </c>
      <c r="O209" s="164"/>
      <c r="P209" s="165" t="str">
        <f t="shared" si="16"/>
        <v/>
      </c>
      <c r="Q209" s="166"/>
      <c r="R209" s="150">
        <f>IF(N209&lt;&gt;"",VLOOKUP(N209,$D$19:$E$34,2,FALSE),0)</f>
        <v>0</v>
      </c>
      <c r="S209" s="150">
        <f>IF(S195&gt;0,R209*S195,99999999)</f>
        <v>99999999</v>
      </c>
      <c r="T209" s="157" t="str">
        <f t="shared" si="19"/>
        <v/>
      </c>
      <c r="U209" s="157" t="str">
        <f t="shared" si="18"/>
        <v/>
      </c>
    </row>
    <row r="210" spans="10:21" ht="17.25" hidden="1" customHeight="1" outlineLevel="1" x14ac:dyDescent="0.15">
      <c r="J210" s="172"/>
      <c r="K210" s="173"/>
      <c r="L210" s="173"/>
      <c r="M210" s="174" t="s">
        <v>181</v>
      </c>
      <c r="N210" s="171" t="str">
        <f>IF(K195&amp;L195&lt;&gt;"",IF($D$34&lt;&gt;"",$D$34,""),"")</f>
        <v/>
      </c>
      <c r="O210" s="170"/>
      <c r="P210" s="165" t="str">
        <f t="shared" si="16"/>
        <v/>
      </c>
      <c r="Q210" s="175"/>
      <c r="R210" s="150">
        <f>IF(N210&lt;&gt;"",VLOOKUP(N210,$D$19:$E$34,2,FALSE),0)</f>
        <v>0</v>
      </c>
      <c r="S210" s="150">
        <f>IF(S195&gt;0,R210*S195,99999999)</f>
        <v>99999999</v>
      </c>
      <c r="T210" s="157" t="str">
        <f t="shared" si="19"/>
        <v/>
      </c>
      <c r="U210" s="157" t="str">
        <f t="shared" si="18"/>
        <v/>
      </c>
    </row>
    <row r="211" spans="10:21" ht="17.25" customHeight="1" collapsed="1" x14ac:dyDescent="0.15">
      <c r="J211" s="151">
        <v>13</v>
      </c>
      <c r="K211" s="152"/>
      <c r="L211" s="152"/>
      <c r="M211" s="153" t="s">
        <v>182</v>
      </c>
      <c r="N211" s="154" t="str">
        <f>IF(K211&amp;L211&lt;&gt;"",IF($D$19&lt;&gt;"",$D$19,""),"")</f>
        <v/>
      </c>
      <c r="O211" s="152"/>
      <c r="P211" s="155" t="str">
        <f t="shared" ref="P211:P274" si="23">IF(ISERROR(ROUND(Q211/O211,0)),"",ROUND(Q211/O211,0))</f>
        <v/>
      </c>
      <c r="Q211" s="156"/>
      <c r="R211" s="150">
        <f t="shared" ref="R211:R221" si="24">IF(N211&lt;&gt;"",VLOOKUP(N211,$D$19:$E$29,2,FALSE),0)</f>
        <v>0</v>
      </c>
      <c r="S211" s="150">
        <f>IF($E$19&gt;0,IF(MOD(O211,$E$19)=0,O211/$E$19,-1),-1)</f>
        <v>-1</v>
      </c>
      <c r="T211" s="157" t="str">
        <f>IF(N211&lt;&gt;"",IF(O211&lt;&gt;"",IF(S211&gt;0,"OK","数量が不足しています"),"数量が未入力です"),"")</f>
        <v/>
      </c>
      <c r="U211" s="157" t="str">
        <f t="shared" ref="U211:U274" si="25">IF(O211&lt;&gt;"",IF(Q211&lt;&gt;"","OK","未入力です"),"")</f>
        <v/>
      </c>
    </row>
    <row r="212" spans="10:21" ht="17.25" customHeight="1" x14ac:dyDescent="0.15">
      <c r="J212" s="160"/>
      <c r="K212" s="161"/>
      <c r="L212" s="161"/>
      <c r="M212" s="162" t="s">
        <v>181</v>
      </c>
      <c r="N212" s="163" t="str">
        <f>IF(K211&amp;L211&lt;&gt;"",IF($D$20&lt;&gt;"",$D$20,""),"")</f>
        <v/>
      </c>
      <c r="O212" s="164"/>
      <c r="P212" s="165" t="str">
        <f t="shared" si="23"/>
        <v/>
      </c>
      <c r="Q212" s="166"/>
      <c r="R212" s="150">
        <f t="shared" si="24"/>
        <v>0</v>
      </c>
      <c r="S212" s="150">
        <f>IF(S211&gt;0,R212*S211,99999999)</f>
        <v>99999999</v>
      </c>
      <c r="T212" s="157" t="str">
        <f t="shared" ref="T212:T274" si="26">IF(N212&lt;&gt;"",IF(O212&lt;&gt;"",IF(O212&gt;=S212,"OK","数量が不足しています"),"数量が未入力です"),"")</f>
        <v/>
      </c>
      <c r="U212" s="157" t="str">
        <f t="shared" si="25"/>
        <v/>
      </c>
    </row>
    <row r="213" spans="10:21" ht="17.25" customHeight="1" x14ac:dyDescent="0.15">
      <c r="J213" s="160"/>
      <c r="K213" s="161"/>
      <c r="L213" s="161"/>
      <c r="M213" s="162" t="s">
        <v>181</v>
      </c>
      <c r="N213" s="163" t="str">
        <f>IF(K211&amp;L211&lt;&gt;"",IF($D$21&lt;&gt;"",$D$21,""),"")</f>
        <v/>
      </c>
      <c r="O213" s="164"/>
      <c r="P213" s="165" t="str">
        <f t="shared" si="23"/>
        <v/>
      </c>
      <c r="Q213" s="166"/>
      <c r="R213" s="150">
        <f t="shared" si="24"/>
        <v>0</v>
      </c>
      <c r="S213" s="150">
        <f>IF(S211&gt;0,R213*S211,99999999)</f>
        <v>99999999</v>
      </c>
      <c r="T213" s="157" t="str">
        <f t="shared" si="26"/>
        <v/>
      </c>
      <c r="U213" s="157" t="str">
        <f t="shared" si="25"/>
        <v/>
      </c>
    </row>
    <row r="214" spans="10:21" ht="17.25" customHeight="1" x14ac:dyDescent="0.15">
      <c r="J214" s="160"/>
      <c r="K214" s="161"/>
      <c r="L214" s="161"/>
      <c r="M214" s="162" t="s">
        <v>181</v>
      </c>
      <c r="N214" s="163" t="str">
        <f>IF(K211&amp;L211&lt;&gt;"",IF($D$22&lt;&gt;"",$D$22,""),"")</f>
        <v/>
      </c>
      <c r="O214" s="164"/>
      <c r="P214" s="165" t="str">
        <f t="shared" si="23"/>
        <v/>
      </c>
      <c r="Q214" s="166"/>
      <c r="R214" s="150">
        <f t="shared" si="24"/>
        <v>0</v>
      </c>
      <c r="S214" s="150">
        <f>IF(S211&gt;0,R214*S211,99999999)</f>
        <v>99999999</v>
      </c>
      <c r="T214" s="157" t="str">
        <f t="shared" si="26"/>
        <v/>
      </c>
      <c r="U214" s="157" t="str">
        <f t="shared" si="25"/>
        <v/>
      </c>
    </row>
    <row r="215" spans="10:21" ht="17.25" customHeight="1" x14ac:dyDescent="0.15">
      <c r="J215" s="160"/>
      <c r="K215" s="161"/>
      <c r="L215" s="161"/>
      <c r="M215" s="162" t="s">
        <v>181</v>
      </c>
      <c r="N215" s="163" t="str">
        <f>IF(K211&amp;L211&lt;&gt;"",IF($D$23&lt;&gt;"",$D$23,""),"")</f>
        <v/>
      </c>
      <c r="O215" s="164"/>
      <c r="P215" s="165" t="str">
        <f t="shared" si="23"/>
        <v/>
      </c>
      <c r="Q215" s="166"/>
      <c r="R215" s="150">
        <f t="shared" si="24"/>
        <v>0</v>
      </c>
      <c r="S215" s="150">
        <f>IF(S211&gt;0,R215*S211,99999999)</f>
        <v>99999999</v>
      </c>
      <c r="T215" s="157" t="str">
        <f t="shared" si="26"/>
        <v/>
      </c>
      <c r="U215" s="157" t="str">
        <f t="shared" si="25"/>
        <v/>
      </c>
    </row>
    <row r="216" spans="10:21" ht="17.25" customHeight="1" x14ac:dyDescent="0.15">
      <c r="J216" s="160"/>
      <c r="K216" s="161"/>
      <c r="L216" s="161"/>
      <c r="M216" s="162" t="s">
        <v>181</v>
      </c>
      <c r="N216" s="163" t="str">
        <f>IF(K211&amp;L211&lt;&gt;"",IF($D$24&lt;&gt;"",$D$24,""),"")</f>
        <v/>
      </c>
      <c r="O216" s="164"/>
      <c r="P216" s="165" t="str">
        <f t="shared" si="23"/>
        <v/>
      </c>
      <c r="Q216" s="166"/>
      <c r="R216" s="150">
        <f t="shared" si="24"/>
        <v>0</v>
      </c>
      <c r="S216" s="150">
        <f>IF(S211&gt;0,R216*S211,99999999)</f>
        <v>99999999</v>
      </c>
      <c r="T216" s="157" t="str">
        <f t="shared" si="26"/>
        <v/>
      </c>
      <c r="U216" s="157" t="str">
        <f t="shared" si="25"/>
        <v/>
      </c>
    </row>
    <row r="217" spans="10:21" ht="17.25" customHeight="1" x14ac:dyDescent="0.15">
      <c r="J217" s="160"/>
      <c r="K217" s="161"/>
      <c r="L217" s="161"/>
      <c r="M217" s="162" t="s">
        <v>181</v>
      </c>
      <c r="N217" s="163" t="str">
        <f>IF(K211&amp;L211&lt;&gt;"",IF($D$25&lt;&gt;"",$D$25,""),"")</f>
        <v/>
      </c>
      <c r="O217" s="164"/>
      <c r="P217" s="165" t="str">
        <f t="shared" si="23"/>
        <v/>
      </c>
      <c r="Q217" s="166"/>
      <c r="R217" s="150">
        <f t="shared" si="24"/>
        <v>0</v>
      </c>
      <c r="S217" s="150">
        <f>IF(S211&gt;0,R217*S211,99999999)</f>
        <v>99999999</v>
      </c>
      <c r="T217" s="157" t="str">
        <f t="shared" si="26"/>
        <v/>
      </c>
      <c r="U217" s="157" t="str">
        <f t="shared" si="25"/>
        <v/>
      </c>
    </row>
    <row r="218" spans="10:21" ht="17.25" customHeight="1" x14ac:dyDescent="0.15">
      <c r="J218" s="160"/>
      <c r="K218" s="161"/>
      <c r="L218" s="161"/>
      <c r="M218" s="162" t="s">
        <v>181</v>
      </c>
      <c r="N218" s="163" t="str">
        <f>IF(K211&amp;L211&lt;&gt;"",IF($D$26&lt;&gt;"",$D$26,""),"")</f>
        <v/>
      </c>
      <c r="O218" s="164"/>
      <c r="P218" s="165" t="str">
        <f t="shared" si="23"/>
        <v/>
      </c>
      <c r="Q218" s="166"/>
      <c r="R218" s="150">
        <f t="shared" si="24"/>
        <v>0</v>
      </c>
      <c r="S218" s="150">
        <f>IF(S211&gt;0,R218*S211,99999999)</f>
        <v>99999999</v>
      </c>
      <c r="T218" s="157" t="str">
        <f t="shared" si="26"/>
        <v/>
      </c>
      <c r="U218" s="157" t="str">
        <f t="shared" si="25"/>
        <v/>
      </c>
    </row>
    <row r="219" spans="10:21" ht="17.25" customHeight="1" x14ac:dyDescent="0.15">
      <c r="J219" s="160"/>
      <c r="K219" s="161"/>
      <c r="L219" s="161"/>
      <c r="M219" s="162" t="s">
        <v>181</v>
      </c>
      <c r="N219" s="163" t="str">
        <f>IF(K211&amp;L211&lt;&gt;"",IF($D$27&lt;&gt;"",$D$27,""),"")</f>
        <v/>
      </c>
      <c r="O219" s="164"/>
      <c r="P219" s="165" t="str">
        <f t="shared" si="23"/>
        <v/>
      </c>
      <c r="Q219" s="166"/>
      <c r="R219" s="150">
        <f t="shared" si="24"/>
        <v>0</v>
      </c>
      <c r="S219" s="150">
        <f>IF(S211&gt;0,R219*S211,99999999)</f>
        <v>99999999</v>
      </c>
      <c r="T219" s="157" t="str">
        <f t="shared" si="26"/>
        <v/>
      </c>
      <c r="U219" s="157" t="str">
        <f t="shared" si="25"/>
        <v/>
      </c>
    </row>
    <row r="220" spans="10:21" ht="17.25" customHeight="1" x14ac:dyDescent="0.15">
      <c r="J220" s="160"/>
      <c r="K220" s="161"/>
      <c r="L220" s="161"/>
      <c r="M220" s="162" t="s">
        <v>181</v>
      </c>
      <c r="N220" s="163" t="str">
        <f>IF(K211&amp;L211&lt;&gt;"",IF($D$28&lt;&gt;"",$D$28,""),"")</f>
        <v/>
      </c>
      <c r="O220" s="164"/>
      <c r="P220" s="165" t="str">
        <f t="shared" si="23"/>
        <v/>
      </c>
      <c r="Q220" s="166"/>
      <c r="R220" s="150">
        <f t="shared" si="24"/>
        <v>0</v>
      </c>
      <c r="S220" s="150">
        <f>IF(S211&gt;0,R220*S211,99999999)</f>
        <v>99999999</v>
      </c>
      <c r="T220" s="157" t="str">
        <f t="shared" si="26"/>
        <v/>
      </c>
      <c r="U220" s="157" t="str">
        <f t="shared" si="25"/>
        <v/>
      </c>
    </row>
    <row r="221" spans="10:21" ht="17.25" customHeight="1" x14ac:dyDescent="0.15">
      <c r="J221" s="160"/>
      <c r="K221" s="161"/>
      <c r="L221" s="161"/>
      <c r="M221" s="162" t="s">
        <v>181</v>
      </c>
      <c r="N221" s="163" t="str">
        <f>IF(K211&amp;L211&lt;&gt;"",IF($D$29&lt;&gt;"",$D$29,""),"")</f>
        <v/>
      </c>
      <c r="O221" s="164"/>
      <c r="P221" s="165" t="str">
        <f t="shared" si="23"/>
        <v/>
      </c>
      <c r="Q221" s="166"/>
      <c r="R221" s="150">
        <f t="shared" si="24"/>
        <v>0</v>
      </c>
      <c r="S221" s="150">
        <f>IF(S211&gt;0,R221*S211,99999999)</f>
        <v>99999999</v>
      </c>
      <c r="T221" s="157" t="str">
        <f t="shared" si="26"/>
        <v/>
      </c>
      <c r="U221" s="157" t="str">
        <f t="shared" si="25"/>
        <v/>
      </c>
    </row>
    <row r="222" spans="10:21" ht="17.25" hidden="1" customHeight="1" outlineLevel="1" x14ac:dyDescent="0.15">
      <c r="J222" s="160"/>
      <c r="K222" s="161"/>
      <c r="L222" s="161"/>
      <c r="M222" s="162" t="s">
        <v>181</v>
      </c>
      <c r="N222" s="163" t="str">
        <f>IF(K211&amp;L211&lt;&gt;"",IF($D$30&lt;&gt;"",$D$30,""),"")</f>
        <v/>
      </c>
      <c r="O222" s="164"/>
      <c r="P222" s="165" t="str">
        <f t="shared" si="23"/>
        <v/>
      </c>
      <c r="Q222" s="166"/>
      <c r="R222" s="150">
        <f>IF(N222&lt;&gt;"",VLOOKUP(N222,$D$19:$E$34,2,FALSE),0)</f>
        <v>0</v>
      </c>
      <c r="S222" s="150">
        <f>IF(S211&gt;0,R222*S211,99999999)</f>
        <v>99999999</v>
      </c>
      <c r="T222" s="157" t="str">
        <f t="shared" si="26"/>
        <v/>
      </c>
      <c r="U222" s="157" t="str">
        <f t="shared" si="25"/>
        <v/>
      </c>
    </row>
    <row r="223" spans="10:21" ht="17.25" hidden="1" customHeight="1" outlineLevel="1" x14ac:dyDescent="0.15">
      <c r="J223" s="160"/>
      <c r="K223" s="161"/>
      <c r="L223" s="161"/>
      <c r="M223" s="162" t="s">
        <v>181</v>
      </c>
      <c r="N223" s="163" t="str">
        <f>IF(K211&amp;L211&lt;&gt;"",IF($D$31&lt;&gt;"",$D$31,""),"")</f>
        <v/>
      </c>
      <c r="O223" s="164"/>
      <c r="P223" s="165" t="str">
        <f t="shared" si="23"/>
        <v/>
      </c>
      <c r="Q223" s="166"/>
      <c r="R223" s="150">
        <f>IF(N223&lt;&gt;"",VLOOKUP(N223,$D$19:$E$34,2,FALSE),0)</f>
        <v>0</v>
      </c>
      <c r="S223" s="150">
        <f>IF(S211&gt;0,R223*S211,99999999)</f>
        <v>99999999</v>
      </c>
      <c r="T223" s="157" t="str">
        <f t="shared" si="26"/>
        <v/>
      </c>
      <c r="U223" s="157" t="str">
        <f t="shared" si="25"/>
        <v/>
      </c>
    </row>
    <row r="224" spans="10:21" ht="17.25" hidden="1" customHeight="1" outlineLevel="1" x14ac:dyDescent="0.15">
      <c r="J224" s="160"/>
      <c r="K224" s="161"/>
      <c r="L224" s="161"/>
      <c r="M224" s="162" t="s">
        <v>181</v>
      </c>
      <c r="N224" s="163" t="str">
        <f>IF(K211&amp;L211&lt;&gt;"",IF($D$32&lt;&gt;"",$D$32,""),"")</f>
        <v/>
      </c>
      <c r="O224" s="164"/>
      <c r="P224" s="165" t="str">
        <f t="shared" si="23"/>
        <v/>
      </c>
      <c r="Q224" s="166"/>
      <c r="R224" s="150">
        <f>IF(N224&lt;&gt;"",VLOOKUP(N224,$D$19:$E$34,2,FALSE),0)</f>
        <v>0</v>
      </c>
      <c r="S224" s="150">
        <f>IF(S211&gt;0,R224*S211,99999999)</f>
        <v>99999999</v>
      </c>
      <c r="T224" s="157" t="str">
        <f t="shared" si="26"/>
        <v/>
      </c>
      <c r="U224" s="157" t="str">
        <f t="shared" si="25"/>
        <v/>
      </c>
    </row>
    <row r="225" spans="10:21" ht="17.25" hidden="1" customHeight="1" outlineLevel="1" x14ac:dyDescent="0.15">
      <c r="J225" s="160"/>
      <c r="K225" s="161"/>
      <c r="L225" s="161"/>
      <c r="M225" s="162" t="s">
        <v>181</v>
      </c>
      <c r="N225" s="163" t="str">
        <f>IF(K211&amp;L211&lt;&gt;"",IF($D$33&lt;&gt;"",$D$33,""),"")</f>
        <v/>
      </c>
      <c r="O225" s="164"/>
      <c r="P225" s="165" t="str">
        <f t="shared" si="23"/>
        <v/>
      </c>
      <c r="Q225" s="166"/>
      <c r="R225" s="150">
        <f>IF(N225&lt;&gt;"",VLOOKUP(N225,$D$19:$E$34,2,FALSE),0)</f>
        <v>0</v>
      </c>
      <c r="S225" s="150">
        <f>IF(S211&gt;0,R225*S211,99999999)</f>
        <v>99999999</v>
      </c>
      <c r="T225" s="157" t="str">
        <f t="shared" si="26"/>
        <v/>
      </c>
      <c r="U225" s="157" t="str">
        <f t="shared" si="25"/>
        <v/>
      </c>
    </row>
    <row r="226" spans="10:21" ht="17.25" hidden="1" customHeight="1" outlineLevel="1" x14ac:dyDescent="0.15">
      <c r="J226" s="172"/>
      <c r="K226" s="173"/>
      <c r="L226" s="173"/>
      <c r="M226" s="174" t="s">
        <v>181</v>
      </c>
      <c r="N226" s="171" t="str">
        <f>IF(K211&amp;L211&lt;&gt;"",IF($D$34&lt;&gt;"",$D$34,""),"")</f>
        <v/>
      </c>
      <c r="O226" s="170"/>
      <c r="P226" s="165" t="str">
        <f t="shared" si="23"/>
        <v/>
      </c>
      <c r="Q226" s="175"/>
      <c r="R226" s="150">
        <f>IF(N226&lt;&gt;"",VLOOKUP(N226,$D$19:$E$34,2,FALSE),0)</f>
        <v>0</v>
      </c>
      <c r="S226" s="150">
        <f>IF(S211&gt;0,R226*S211,99999999)</f>
        <v>99999999</v>
      </c>
      <c r="T226" s="157" t="str">
        <f t="shared" si="26"/>
        <v/>
      </c>
      <c r="U226" s="157" t="str">
        <f t="shared" si="25"/>
        <v/>
      </c>
    </row>
    <row r="227" spans="10:21" ht="17.25" customHeight="1" collapsed="1" x14ac:dyDescent="0.15">
      <c r="J227" s="151">
        <v>14</v>
      </c>
      <c r="K227" s="152"/>
      <c r="L227" s="152"/>
      <c r="M227" s="153" t="s">
        <v>182</v>
      </c>
      <c r="N227" s="154" t="str">
        <f>IF(K227&amp;L227&lt;&gt;"",IF($D$19&lt;&gt;"",$D$19,""),"")</f>
        <v/>
      </c>
      <c r="O227" s="152"/>
      <c r="P227" s="155" t="str">
        <f t="shared" si="23"/>
        <v/>
      </c>
      <c r="Q227" s="156"/>
      <c r="R227" s="150">
        <f t="shared" ref="R227:R237" si="27">IF(N227&lt;&gt;"",VLOOKUP(N227,$D$19:$E$29,2,FALSE),0)</f>
        <v>0</v>
      </c>
      <c r="S227" s="150">
        <f>IF($E$19&gt;0,IF(MOD(O227,$E$19)=0,O227/$E$19,-1),-1)</f>
        <v>-1</v>
      </c>
      <c r="T227" s="157" t="str">
        <f>IF(N227&lt;&gt;"",IF(O227&lt;&gt;"",IF(S227&gt;0,"OK","数量が不足しています"),"数量が未入力です"),"")</f>
        <v/>
      </c>
      <c r="U227" s="157" t="str">
        <f t="shared" si="25"/>
        <v/>
      </c>
    </row>
    <row r="228" spans="10:21" ht="17.25" customHeight="1" x14ac:dyDescent="0.15">
      <c r="J228" s="160"/>
      <c r="K228" s="161"/>
      <c r="L228" s="161"/>
      <c r="M228" s="162" t="s">
        <v>181</v>
      </c>
      <c r="N228" s="163" t="str">
        <f>IF(K227&amp;L227&lt;&gt;"",IF($D$20&lt;&gt;"",$D$20,""),"")</f>
        <v/>
      </c>
      <c r="O228" s="164"/>
      <c r="P228" s="165" t="str">
        <f t="shared" si="23"/>
        <v/>
      </c>
      <c r="Q228" s="166"/>
      <c r="R228" s="150">
        <f t="shared" si="27"/>
        <v>0</v>
      </c>
      <c r="S228" s="150">
        <f>IF(S227&gt;0,R228*S227,99999999)</f>
        <v>99999999</v>
      </c>
      <c r="T228" s="157" t="str">
        <f t="shared" si="26"/>
        <v/>
      </c>
      <c r="U228" s="157" t="str">
        <f t="shared" si="25"/>
        <v/>
      </c>
    </row>
    <row r="229" spans="10:21" ht="17.25" customHeight="1" x14ac:dyDescent="0.15">
      <c r="J229" s="160"/>
      <c r="K229" s="161"/>
      <c r="L229" s="161"/>
      <c r="M229" s="162" t="s">
        <v>181</v>
      </c>
      <c r="N229" s="163" t="str">
        <f>IF(K227&amp;L227&lt;&gt;"",IF($D$21&lt;&gt;"",$D$21,""),"")</f>
        <v/>
      </c>
      <c r="O229" s="164"/>
      <c r="P229" s="165" t="str">
        <f t="shared" si="23"/>
        <v/>
      </c>
      <c r="Q229" s="166"/>
      <c r="R229" s="150">
        <f t="shared" si="27"/>
        <v>0</v>
      </c>
      <c r="S229" s="150">
        <f>IF(S227&gt;0,R229*S227,99999999)</f>
        <v>99999999</v>
      </c>
      <c r="T229" s="157" t="str">
        <f t="shared" si="26"/>
        <v/>
      </c>
      <c r="U229" s="157" t="str">
        <f t="shared" si="25"/>
        <v/>
      </c>
    </row>
    <row r="230" spans="10:21" ht="17.25" customHeight="1" x14ac:dyDescent="0.15">
      <c r="J230" s="160"/>
      <c r="K230" s="161"/>
      <c r="L230" s="161"/>
      <c r="M230" s="162" t="s">
        <v>181</v>
      </c>
      <c r="N230" s="163" t="str">
        <f>IF(K227&amp;L227&lt;&gt;"",IF($D$22&lt;&gt;"",$D$22,""),"")</f>
        <v/>
      </c>
      <c r="O230" s="164"/>
      <c r="P230" s="165" t="str">
        <f t="shared" si="23"/>
        <v/>
      </c>
      <c r="Q230" s="166"/>
      <c r="R230" s="150">
        <f t="shared" si="27"/>
        <v>0</v>
      </c>
      <c r="S230" s="150">
        <f>IF(S227&gt;0,R230*S227,99999999)</f>
        <v>99999999</v>
      </c>
      <c r="T230" s="157" t="str">
        <f t="shared" si="26"/>
        <v/>
      </c>
      <c r="U230" s="157" t="str">
        <f t="shared" si="25"/>
        <v/>
      </c>
    </row>
    <row r="231" spans="10:21" ht="17.25" customHeight="1" x14ac:dyDescent="0.15">
      <c r="J231" s="160"/>
      <c r="K231" s="161"/>
      <c r="L231" s="161"/>
      <c r="M231" s="162" t="s">
        <v>181</v>
      </c>
      <c r="N231" s="163" t="str">
        <f>IF(K227&amp;L227&lt;&gt;"",IF($D$23&lt;&gt;"",$D$23,""),"")</f>
        <v/>
      </c>
      <c r="O231" s="164"/>
      <c r="P231" s="165" t="str">
        <f t="shared" si="23"/>
        <v/>
      </c>
      <c r="Q231" s="166"/>
      <c r="R231" s="150">
        <f t="shared" si="27"/>
        <v>0</v>
      </c>
      <c r="S231" s="150">
        <f>IF(S227&gt;0,R231*S227,99999999)</f>
        <v>99999999</v>
      </c>
      <c r="T231" s="157" t="str">
        <f t="shared" si="26"/>
        <v/>
      </c>
      <c r="U231" s="157" t="str">
        <f t="shared" si="25"/>
        <v/>
      </c>
    </row>
    <row r="232" spans="10:21" ht="17.25" customHeight="1" x14ac:dyDescent="0.15">
      <c r="J232" s="160"/>
      <c r="K232" s="161"/>
      <c r="L232" s="161"/>
      <c r="M232" s="162" t="s">
        <v>181</v>
      </c>
      <c r="N232" s="163" t="str">
        <f>IF(K227&amp;L227&lt;&gt;"",IF($D$24&lt;&gt;"",$D$24,""),"")</f>
        <v/>
      </c>
      <c r="O232" s="164"/>
      <c r="P232" s="165" t="str">
        <f t="shared" si="23"/>
        <v/>
      </c>
      <c r="Q232" s="166"/>
      <c r="R232" s="150">
        <f t="shared" si="27"/>
        <v>0</v>
      </c>
      <c r="S232" s="150">
        <f>IF(S227&gt;0,R232*S227,99999999)</f>
        <v>99999999</v>
      </c>
      <c r="T232" s="157" t="str">
        <f t="shared" si="26"/>
        <v/>
      </c>
      <c r="U232" s="157" t="str">
        <f t="shared" si="25"/>
        <v/>
      </c>
    </row>
    <row r="233" spans="10:21" ht="17.25" customHeight="1" x14ac:dyDescent="0.15">
      <c r="J233" s="160"/>
      <c r="K233" s="161"/>
      <c r="L233" s="161"/>
      <c r="M233" s="162" t="s">
        <v>181</v>
      </c>
      <c r="N233" s="163" t="str">
        <f>IF(K227&amp;L227&lt;&gt;"",IF($D$25&lt;&gt;"",$D$25,""),"")</f>
        <v/>
      </c>
      <c r="O233" s="164"/>
      <c r="P233" s="165" t="str">
        <f t="shared" si="23"/>
        <v/>
      </c>
      <c r="Q233" s="166"/>
      <c r="R233" s="150">
        <f t="shared" si="27"/>
        <v>0</v>
      </c>
      <c r="S233" s="150">
        <f>IF(S227&gt;0,R233*S227,99999999)</f>
        <v>99999999</v>
      </c>
      <c r="T233" s="157" t="str">
        <f t="shared" si="26"/>
        <v/>
      </c>
      <c r="U233" s="157" t="str">
        <f t="shared" si="25"/>
        <v/>
      </c>
    </row>
    <row r="234" spans="10:21" ht="17.25" customHeight="1" x14ac:dyDescent="0.15">
      <c r="J234" s="160"/>
      <c r="K234" s="161"/>
      <c r="L234" s="161"/>
      <c r="M234" s="162" t="s">
        <v>181</v>
      </c>
      <c r="N234" s="163" t="str">
        <f>IF(K227&amp;L227&lt;&gt;"",IF($D$26&lt;&gt;"",$D$26,""),"")</f>
        <v/>
      </c>
      <c r="O234" s="164"/>
      <c r="P234" s="165" t="str">
        <f t="shared" si="23"/>
        <v/>
      </c>
      <c r="Q234" s="166"/>
      <c r="R234" s="150">
        <f t="shared" si="27"/>
        <v>0</v>
      </c>
      <c r="S234" s="150">
        <f>IF(S227&gt;0,R234*S227,99999999)</f>
        <v>99999999</v>
      </c>
      <c r="T234" s="157" t="str">
        <f t="shared" si="26"/>
        <v/>
      </c>
      <c r="U234" s="157" t="str">
        <f t="shared" si="25"/>
        <v/>
      </c>
    </row>
    <row r="235" spans="10:21" ht="17.25" customHeight="1" x14ac:dyDescent="0.15">
      <c r="J235" s="160"/>
      <c r="K235" s="161"/>
      <c r="L235" s="161"/>
      <c r="M235" s="162" t="s">
        <v>181</v>
      </c>
      <c r="N235" s="163" t="str">
        <f>IF(K227&amp;L227&lt;&gt;"",IF($D$27&lt;&gt;"",$D$27,""),"")</f>
        <v/>
      </c>
      <c r="O235" s="164"/>
      <c r="P235" s="165" t="str">
        <f t="shared" si="23"/>
        <v/>
      </c>
      <c r="Q235" s="166"/>
      <c r="R235" s="150">
        <f t="shared" si="27"/>
        <v>0</v>
      </c>
      <c r="S235" s="150">
        <f>IF(S227&gt;0,R235*S227,99999999)</f>
        <v>99999999</v>
      </c>
      <c r="T235" s="157" t="str">
        <f t="shared" si="26"/>
        <v/>
      </c>
      <c r="U235" s="157" t="str">
        <f t="shared" si="25"/>
        <v/>
      </c>
    </row>
    <row r="236" spans="10:21" ht="17.25" customHeight="1" x14ac:dyDescent="0.15">
      <c r="J236" s="160"/>
      <c r="K236" s="161"/>
      <c r="L236" s="161"/>
      <c r="M236" s="162" t="s">
        <v>181</v>
      </c>
      <c r="N236" s="163" t="str">
        <f>IF(K227&amp;L227&lt;&gt;"",IF($D$28&lt;&gt;"",$D$28,""),"")</f>
        <v/>
      </c>
      <c r="O236" s="164"/>
      <c r="P236" s="165" t="str">
        <f t="shared" si="23"/>
        <v/>
      </c>
      <c r="Q236" s="166"/>
      <c r="R236" s="150">
        <f t="shared" si="27"/>
        <v>0</v>
      </c>
      <c r="S236" s="150">
        <f>IF(S227&gt;0,R236*S227,99999999)</f>
        <v>99999999</v>
      </c>
      <c r="T236" s="157" t="str">
        <f t="shared" si="26"/>
        <v/>
      </c>
      <c r="U236" s="157" t="str">
        <f t="shared" si="25"/>
        <v/>
      </c>
    </row>
    <row r="237" spans="10:21" ht="17.25" customHeight="1" x14ac:dyDescent="0.15">
      <c r="J237" s="160"/>
      <c r="K237" s="161"/>
      <c r="L237" s="161"/>
      <c r="M237" s="162" t="s">
        <v>181</v>
      </c>
      <c r="N237" s="163" t="str">
        <f>IF(K227&amp;L227&lt;&gt;"",IF($D$29&lt;&gt;"",$D$29,""),"")</f>
        <v/>
      </c>
      <c r="O237" s="164"/>
      <c r="P237" s="165" t="str">
        <f t="shared" si="23"/>
        <v/>
      </c>
      <c r="Q237" s="166"/>
      <c r="R237" s="150">
        <f t="shared" si="27"/>
        <v>0</v>
      </c>
      <c r="S237" s="150">
        <f>IF(S227&gt;0,R237*S227,99999999)</f>
        <v>99999999</v>
      </c>
      <c r="T237" s="157" t="str">
        <f t="shared" si="26"/>
        <v/>
      </c>
      <c r="U237" s="157" t="str">
        <f t="shared" si="25"/>
        <v/>
      </c>
    </row>
    <row r="238" spans="10:21" ht="17.25" hidden="1" customHeight="1" outlineLevel="1" x14ac:dyDescent="0.15">
      <c r="J238" s="160"/>
      <c r="K238" s="161"/>
      <c r="L238" s="161"/>
      <c r="M238" s="162" t="s">
        <v>181</v>
      </c>
      <c r="N238" s="163" t="str">
        <f>IF(K227&amp;L227&lt;&gt;"",IF($D$30&lt;&gt;"",$D$30,""),"")</f>
        <v/>
      </c>
      <c r="O238" s="164"/>
      <c r="P238" s="165" t="str">
        <f t="shared" si="23"/>
        <v/>
      </c>
      <c r="Q238" s="166"/>
      <c r="R238" s="150">
        <f>IF(N238&lt;&gt;"",VLOOKUP(N238,$D$19:$E$34,2,FALSE),0)</f>
        <v>0</v>
      </c>
      <c r="S238" s="150">
        <f>IF(S227&gt;0,R238*S227,99999999)</f>
        <v>99999999</v>
      </c>
      <c r="T238" s="157" t="str">
        <f t="shared" si="26"/>
        <v/>
      </c>
      <c r="U238" s="157" t="str">
        <f t="shared" si="25"/>
        <v/>
      </c>
    </row>
    <row r="239" spans="10:21" ht="17.25" hidden="1" customHeight="1" outlineLevel="1" x14ac:dyDescent="0.15">
      <c r="J239" s="160"/>
      <c r="K239" s="161"/>
      <c r="L239" s="161"/>
      <c r="M239" s="162" t="s">
        <v>181</v>
      </c>
      <c r="N239" s="163" t="str">
        <f>IF(K227&amp;L227&lt;&gt;"",IF($D$31&lt;&gt;"",$D$31,""),"")</f>
        <v/>
      </c>
      <c r="O239" s="164"/>
      <c r="P239" s="165" t="str">
        <f t="shared" si="23"/>
        <v/>
      </c>
      <c r="Q239" s="166"/>
      <c r="R239" s="150">
        <f>IF(N239&lt;&gt;"",VLOOKUP(N239,$D$19:$E$34,2,FALSE),0)</f>
        <v>0</v>
      </c>
      <c r="S239" s="150">
        <f>IF(S227&gt;0,R239*S227,99999999)</f>
        <v>99999999</v>
      </c>
      <c r="T239" s="157" t="str">
        <f t="shared" si="26"/>
        <v/>
      </c>
      <c r="U239" s="157" t="str">
        <f t="shared" si="25"/>
        <v/>
      </c>
    </row>
    <row r="240" spans="10:21" ht="17.25" hidden="1" customHeight="1" outlineLevel="1" x14ac:dyDescent="0.15">
      <c r="J240" s="160"/>
      <c r="K240" s="161"/>
      <c r="L240" s="161"/>
      <c r="M240" s="162" t="s">
        <v>181</v>
      </c>
      <c r="N240" s="163" t="str">
        <f>IF(K227&amp;L227&lt;&gt;"",IF($D$32&lt;&gt;"",$D$32,""),"")</f>
        <v/>
      </c>
      <c r="O240" s="164"/>
      <c r="P240" s="165" t="str">
        <f t="shared" si="23"/>
        <v/>
      </c>
      <c r="Q240" s="166"/>
      <c r="R240" s="150">
        <f>IF(N240&lt;&gt;"",VLOOKUP(N240,$D$19:$E$34,2,FALSE),0)</f>
        <v>0</v>
      </c>
      <c r="S240" s="150">
        <f>IF(S227&gt;0,R240*S227,99999999)</f>
        <v>99999999</v>
      </c>
      <c r="T240" s="157" t="str">
        <f t="shared" si="26"/>
        <v/>
      </c>
      <c r="U240" s="157" t="str">
        <f t="shared" si="25"/>
        <v/>
      </c>
    </row>
    <row r="241" spans="10:21" ht="17.25" hidden="1" customHeight="1" outlineLevel="1" x14ac:dyDescent="0.15">
      <c r="J241" s="160"/>
      <c r="K241" s="161"/>
      <c r="L241" s="161"/>
      <c r="M241" s="162" t="s">
        <v>181</v>
      </c>
      <c r="N241" s="163" t="str">
        <f>IF(K227&amp;L227&lt;&gt;"",IF($D$33&lt;&gt;"",$D$33,""),"")</f>
        <v/>
      </c>
      <c r="O241" s="164"/>
      <c r="P241" s="165" t="str">
        <f t="shared" si="23"/>
        <v/>
      </c>
      <c r="Q241" s="166"/>
      <c r="R241" s="150">
        <f>IF(N241&lt;&gt;"",VLOOKUP(N241,$D$19:$E$34,2,FALSE),0)</f>
        <v>0</v>
      </c>
      <c r="S241" s="150">
        <f>IF(S227&gt;0,R241*S227,99999999)</f>
        <v>99999999</v>
      </c>
      <c r="T241" s="157" t="str">
        <f t="shared" si="26"/>
        <v/>
      </c>
      <c r="U241" s="157" t="str">
        <f t="shared" si="25"/>
        <v/>
      </c>
    </row>
    <row r="242" spans="10:21" ht="17.25" hidden="1" customHeight="1" outlineLevel="1" x14ac:dyDescent="0.15">
      <c r="J242" s="172"/>
      <c r="K242" s="173"/>
      <c r="L242" s="173"/>
      <c r="M242" s="174" t="s">
        <v>181</v>
      </c>
      <c r="N242" s="171" t="str">
        <f>IF(K227&amp;L227&lt;&gt;"",IF($D$34&lt;&gt;"",$D$34,""),"")</f>
        <v/>
      </c>
      <c r="O242" s="170"/>
      <c r="P242" s="165" t="str">
        <f t="shared" si="23"/>
        <v/>
      </c>
      <c r="Q242" s="175"/>
      <c r="R242" s="150">
        <f>IF(N242&lt;&gt;"",VLOOKUP(N242,$D$19:$E$34,2,FALSE),0)</f>
        <v>0</v>
      </c>
      <c r="S242" s="150">
        <f>IF(S227&gt;0,R242*S227,99999999)</f>
        <v>99999999</v>
      </c>
      <c r="T242" s="157" t="str">
        <f t="shared" si="26"/>
        <v/>
      </c>
      <c r="U242" s="157" t="str">
        <f t="shared" si="25"/>
        <v/>
      </c>
    </row>
    <row r="243" spans="10:21" ht="17.25" customHeight="1" collapsed="1" x14ac:dyDescent="0.15">
      <c r="J243" s="151">
        <v>15</v>
      </c>
      <c r="K243" s="152"/>
      <c r="L243" s="152"/>
      <c r="M243" s="153" t="s">
        <v>182</v>
      </c>
      <c r="N243" s="154" t="str">
        <f>IF(K243&amp;L243&lt;&gt;"",IF($D$19&lt;&gt;"",$D$19,""),"")</f>
        <v/>
      </c>
      <c r="O243" s="152"/>
      <c r="P243" s="155" t="str">
        <f t="shared" si="23"/>
        <v/>
      </c>
      <c r="Q243" s="156"/>
      <c r="R243" s="150">
        <f t="shared" ref="R243:R253" si="28">IF(N243&lt;&gt;"",VLOOKUP(N243,$D$19:$E$29,2,FALSE),0)</f>
        <v>0</v>
      </c>
      <c r="S243" s="150">
        <f>IF($E$19&gt;0,IF(MOD(O243,$E$19)=0,O243/$E$19,-1),-1)</f>
        <v>-1</v>
      </c>
      <c r="T243" s="157" t="str">
        <f>IF(N243&lt;&gt;"",IF(O243&lt;&gt;"",IF(S243&gt;0,"OK","数量が不足しています"),"数量が未入力です"),"")</f>
        <v/>
      </c>
      <c r="U243" s="157" t="str">
        <f t="shared" si="25"/>
        <v/>
      </c>
    </row>
    <row r="244" spans="10:21" ht="17.25" customHeight="1" x14ac:dyDescent="0.15">
      <c r="J244" s="160"/>
      <c r="K244" s="161"/>
      <c r="L244" s="161"/>
      <c r="M244" s="162" t="s">
        <v>181</v>
      </c>
      <c r="N244" s="163" t="str">
        <f>IF(K243&amp;L243&lt;&gt;"",IF($D$20&lt;&gt;"",$D$20,""),"")</f>
        <v/>
      </c>
      <c r="O244" s="164"/>
      <c r="P244" s="165" t="str">
        <f t="shared" si="23"/>
        <v/>
      </c>
      <c r="Q244" s="166"/>
      <c r="R244" s="150">
        <f t="shared" si="28"/>
        <v>0</v>
      </c>
      <c r="S244" s="150">
        <f>IF(S243&gt;0,R244*S243,99999999)</f>
        <v>99999999</v>
      </c>
      <c r="T244" s="157" t="str">
        <f t="shared" si="26"/>
        <v/>
      </c>
      <c r="U244" s="157" t="str">
        <f t="shared" si="25"/>
        <v/>
      </c>
    </row>
    <row r="245" spans="10:21" ht="17.25" customHeight="1" x14ac:dyDescent="0.15">
      <c r="J245" s="160"/>
      <c r="K245" s="161"/>
      <c r="L245" s="161"/>
      <c r="M245" s="162" t="s">
        <v>181</v>
      </c>
      <c r="N245" s="163" t="str">
        <f>IF(K243&amp;L243&lt;&gt;"",IF($D$21&lt;&gt;"",$D$21,""),"")</f>
        <v/>
      </c>
      <c r="O245" s="164"/>
      <c r="P245" s="165" t="str">
        <f t="shared" si="23"/>
        <v/>
      </c>
      <c r="Q245" s="166"/>
      <c r="R245" s="150">
        <f t="shared" si="28"/>
        <v>0</v>
      </c>
      <c r="S245" s="150">
        <f>IF(S243&gt;0,R245*S243,99999999)</f>
        <v>99999999</v>
      </c>
      <c r="T245" s="157" t="str">
        <f t="shared" si="26"/>
        <v/>
      </c>
      <c r="U245" s="157" t="str">
        <f t="shared" si="25"/>
        <v/>
      </c>
    </row>
    <row r="246" spans="10:21" ht="17.25" customHeight="1" x14ac:dyDescent="0.15">
      <c r="J246" s="160"/>
      <c r="K246" s="161"/>
      <c r="L246" s="161"/>
      <c r="M246" s="162" t="s">
        <v>181</v>
      </c>
      <c r="N246" s="163" t="str">
        <f>IF(K243&amp;L243&lt;&gt;"",IF($D$22&lt;&gt;"",$D$22,""),"")</f>
        <v/>
      </c>
      <c r="O246" s="164"/>
      <c r="P246" s="165" t="str">
        <f t="shared" si="23"/>
        <v/>
      </c>
      <c r="Q246" s="166"/>
      <c r="R246" s="150">
        <f t="shared" si="28"/>
        <v>0</v>
      </c>
      <c r="S246" s="150">
        <f>IF(S243&gt;0,R246*S243,99999999)</f>
        <v>99999999</v>
      </c>
      <c r="T246" s="157" t="str">
        <f t="shared" si="26"/>
        <v/>
      </c>
      <c r="U246" s="157" t="str">
        <f t="shared" si="25"/>
        <v/>
      </c>
    </row>
    <row r="247" spans="10:21" ht="17.25" customHeight="1" x14ac:dyDescent="0.15">
      <c r="J247" s="160"/>
      <c r="K247" s="161"/>
      <c r="L247" s="161"/>
      <c r="M247" s="162" t="s">
        <v>181</v>
      </c>
      <c r="N247" s="163" t="str">
        <f>IF(K243&amp;L243&lt;&gt;"",IF($D$23&lt;&gt;"",$D$23,""),"")</f>
        <v/>
      </c>
      <c r="O247" s="164"/>
      <c r="P247" s="165" t="str">
        <f t="shared" si="23"/>
        <v/>
      </c>
      <c r="Q247" s="166"/>
      <c r="R247" s="150">
        <f t="shared" si="28"/>
        <v>0</v>
      </c>
      <c r="S247" s="150">
        <f>IF(S243&gt;0,R247*S243,99999999)</f>
        <v>99999999</v>
      </c>
      <c r="T247" s="157" t="str">
        <f t="shared" si="26"/>
        <v/>
      </c>
      <c r="U247" s="157" t="str">
        <f t="shared" si="25"/>
        <v/>
      </c>
    </row>
    <row r="248" spans="10:21" ht="17.25" customHeight="1" x14ac:dyDescent="0.15">
      <c r="J248" s="160"/>
      <c r="K248" s="161"/>
      <c r="L248" s="161"/>
      <c r="M248" s="162" t="s">
        <v>181</v>
      </c>
      <c r="N248" s="163" t="str">
        <f>IF(K243&amp;L243&lt;&gt;"",IF($D$24&lt;&gt;"",$D$24,""),"")</f>
        <v/>
      </c>
      <c r="O248" s="164"/>
      <c r="P248" s="165" t="str">
        <f t="shared" si="23"/>
        <v/>
      </c>
      <c r="Q248" s="166"/>
      <c r="R248" s="150">
        <f t="shared" si="28"/>
        <v>0</v>
      </c>
      <c r="S248" s="150">
        <f>IF(S243&gt;0,R248*S243,99999999)</f>
        <v>99999999</v>
      </c>
      <c r="T248" s="157" t="str">
        <f t="shared" si="26"/>
        <v/>
      </c>
      <c r="U248" s="157" t="str">
        <f t="shared" si="25"/>
        <v/>
      </c>
    </row>
    <row r="249" spans="10:21" ht="17.25" customHeight="1" x14ac:dyDescent="0.15">
      <c r="J249" s="160"/>
      <c r="K249" s="161"/>
      <c r="L249" s="161"/>
      <c r="M249" s="162" t="s">
        <v>181</v>
      </c>
      <c r="N249" s="163" t="str">
        <f>IF(K243&amp;L243&lt;&gt;"",IF($D$25&lt;&gt;"",$D$25,""),"")</f>
        <v/>
      </c>
      <c r="O249" s="164"/>
      <c r="P249" s="165" t="str">
        <f t="shared" si="23"/>
        <v/>
      </c>
      <c r="Q249" s="166"/>
      <c r="R249" s="150">
        <f t="shared" si="28"/>
        <v>0</v>
      </c>
      <c r="S249" s="150">
        <f>IF(S243&gt;0,R249*S243,99999999)</f>
        <v>99999999</v>
      </c>
      <c r="T249" s="157" t="str">
        <f t="shared" si="26"/>
        <v/>
      </c>
      <c r="U249" s="157" t="str">
        <f t="shared" si="25"/>
        <v/>
      </c>
    </row>
    <row r="250" spans="10:21" ht="17.25" customHeight="1" x14ac:dyDescent="0.15">
      <c r="J250" s="160"/>
      <c r="K250" s="161"/>
      <c r="L250" s="161"/>
      <c r="M250" s="162" t="s">
        <v>181</v>
      </c>
      <c r="N250" s="163" t="str">
        <f>IF(K243&amp;L243&lt;&gt;"",IF($D$26&lt;&gt;"",$D$26,""),"")</f>
        <v/>
      </c>
      <c r="O250" s="164"/>
      <c r="P250" s="165" t="str">
        <f t="shared" si="23"/>
        <v/>
      </c>
      <c r="Q250" s="166"/>
      <c r="R250" s="150">
        <f t="shared" si="28"/>
        <v>0</v>
      </c>
      <c r="S250" s="150">
        <f>IF(S243&gt;0,R250*S243,99999999)</f>
        <v>99999999</v>
      </c>
      <c r="T250" s="157" t="str">
        <f t="shared" si="26"/>
        <v/>
      </c>
      <c r="U250" s="157" t="str">
        <f t="shared" si="25"/>
        <v/>
      </c>
    </row>
    <row r="251" spans="10:21" ht="17.25" customHeight="1" x14ac:dyDescent="0.15">
      <c r="J251" s="160"/>
      <c r="K251" s="161"/>
      <c r="L251" s="161"/>
      <c r="M251" s="162" t="s">
        <v>181</v>
      </c>
      <c r="N251" s="163" t="str">
        <f>IF(K243&amp;L243&lt;&gt;"",IF($D$27&lt;&gt;"",$D$27,""),"")</f>
        <v/>
      </c>
      <c r="O251" s="164"/>
      <c r="P251" s="165" t="str">
        <f t="shared" si="23"/>
        <v/>
      </c>
      <c r="Q251" s="166"/>
      <c r="R251" s="150">
        <f t="shared" si="28"/>
        <v>0</v>
      </c>
      <c r="S251" s="150">
        <f>IF(S243&gt;0,R251*S243,99999999)</f>
        <v>99999999</v>
      </c>
      <c r="T251" s="157" t="str">
        <f t="shared" si="26"/>
        <v/>
      </c>
      <c r="U251" s="157" t="str">
        <f t="shared" si="25"/>
        <v/>
      </c>
    </row>
    <row r="252" spans="10:21" ht="17.25" customHeight="1" x14ac:dyDescent="0.15">
      <c r="J252" s="160"/>
      <c r="K252" s="161"/>
      <c r="L252" s="161"/>
      <c r="M252" s="162" t="s">
        <v>181</v>
      </c>
      <c r="N252" s="163" t="str">
        <f>IF(K243&amp;L243&lt;&gt;"",IF($D$28&lt;&gt;"",$D$28,""),"")</f>
        <v/>
      </c>
      <c r="O252" s="164"/>
      <c r="P252" s="165" t="str">
        <f t="shared" si="23"/>
        <v/>
      </c>
      <c r="Q252" s="166"/>
      <c r="R252" s="150">
        <f t="shared" si="28"/>
        <v>0</v>
      </c>
      <c r="S252" s="150">
        <f>IF(S243&gt;0,R252*S243,99999999)</f>
        <v>99999999</v>
      </c>
      <c r="T252" s="157" t="str">
        <f t="shared" si="26"/>
        <v/>
      </c>
      <c r="U252" s="157" t="str">
        <f t="shared" si="25"/>
        <v/>
      </c>
    </row>
    <row r="253" spans="10:21" ht="17.25" customHeight="1" x14ac:dyDescent="0.15">
      <c r="J253" s="160"/>
      <c r="K253" s="161"/>
      <c r="L253" s="161"/>
      <c r="M253" s="162" t="s">
        <v>181</v>
      </c>
      <c r="N253" s="163" t="str">
        <f>IF(K243&amp;L243&lt;&gt;"",IF($D$29&lt;&gt;"",$D$29,""),"")</f>
        <v/>
      </c>
      <c r="O253" s="164"/>
      <c r="P253" s="165" t="str">
        <f t="shared" si="23"/>
        <v/>
      </c>
      <c r="Q253" s="166"/>
      <c r="R253" s="150">
        <f t="shared" si="28"/>
        <v>0</v>
      </c>
      <c r="S253" s="150">
        <f>IF(S243&gt;0,R253*S243,99999999)</f>
        <v>99999999</v>
      </c>
      <c r="T253" s="157" t="str">
        <f t="shared" si="26"/>
        <v/>
      </c>
      <c r="U253" s="157" t="str">
        <f t="shared" si="25"/>
        <v/>
      </c>
    </row>
    <row r="254" spans="10:21" ht="17.25" hidden="1" customHeight="1" outlineLevel="1" x14ac:dyDescent="0.15">
      <c r="J254" s="160"/>
      <c r="K254" s="161"/>
      <c r="L254" s="161"/>
      <c r="M254" s="162" t="s">
        <v>181</v>
      </c>
      <c r="N254" s="163" t="str">
        <f>IF(K243&amp;L243&lt;&gt;"",IF($D$30&lt;&gt;"",$D$30,""),"")</f>
        <v/>
      </c>
      <c r="O254" s="164"/>
      <c r="P254" s="165" t="str">
        <f t="shared" si="23"/>
        <v/>
      </c>
      <c r="Q254" s="166"/>
      <c r="R254" s="150">
        <f>IF(N254&lt;&gt;"",VLOOKUP(N254,$D$19:$E$34,2,FALSE),0)</f>
        <v>0</v>
      </c>
      <c r="S254" s="150">
        <f>IF(S243&gt;0,R254*S243,99999999)</f>
        <v>99999999</v>
      </c>
      <c r="T254" s="157" t="str">
        <f t="shared" si="26"/>
        <v/>
      </c>
      <c r="U254" s="157" t="str">
        <f t="shared" si="25"/>
        <v/>
      </c>
    </row>
    <row r="255" spans="10:21" ht="17.25" hidden="1" customHeight="1" outlineLevel="1" x14ac:dyDescent="0.15">
      <c r="J255" s="160"/>
      <c r="K255" s="161"/>
      <c r="L255" s="161"/>
      <c r="M255" s="162" t="s">
        <v>181</v>
      </c>
      <c r="N255" s="163" t="str">
        <f>IF(K243&amp;L243&lt;&gt;"",IF($D$31&lt;&gt;"",$D$31,""),"")</f>
        <v/>
      </c>
      <c r="O255" s="164"/>
      <c r="P255" s="165" t="str">
        <f t="shared" si="23"/>
        <v/>
      </c>
      <c r="Q255" s="166"/>
      <c r="R255" s="150">
        <f>IF(N255&lt;&gt;"",VLOOKUP(N255,$D$19:$E$34,2,FALSE),0)</f>
        <v>0</v>
      </c>
      <c r="S255" s="150">
        <f>IF(S243&gt;0,R255*S243,99999999)</f>
        <v>99999999</v>
      </c>
      <c r="T255" s="157" t="str">
        <f t="shared" si="26"/>
        <v/>
      </c>
      <c r="U255" s="157" t="str">
        <f t="shared" si="25"/>
        <v/>
      </c>
    </row>
    <row r="256" spans="10:21" ht="17.25" hidden="1" customHeight="1" outlineLevel="1" x14ac:dyDescent="0.15">
      <c r="J256" s="160"/>
      <c r="K256" s="161"/>
      <c r="L256" s="161"/>
      <c r="M256" s="162" t="s">
        <v>181</v>
      </c>
      <c r="N256" s="163" t="str">
        <f>IF(K243&amp;L243&lt;&gt;"",IF($D$32&lt;&gt;"",$D$32,""),"")</f>
        <v/>
      </c>
      <c r="O256" s="164"/>
      <c r="P256" s="165" t="str">
        <f t="shared" si="23"/>
        <v/>
      </c>
      <c r="Q256" s="166"/>
      <c r="R256" s="150">
        <f>IF(N256&lt;&gt;"",VLOOKUP(N256,$D$19:$E$34,2,FALSE),0)</f>
        <v>0</v>
      </c>
      <c r="S256" s="150">
        <f>IF(S243&gt;0,R256*S243,99999999)</f>
        <v>99999999</v>
      </c>
      <c r="T256" s="157" t="str">
        <f t="shared" si="26"/>
        <v/>
      </c>
      <c r="U256" s="157" t="str">
        <f t="shared" si="25"/>
        <v/>
      </c>
    </row>
    <row r="257" spans="10:21" ht="17.25" hidden="1" customHeight="1" outlineLevel="1" x14ac:dyDescent="0.15">
      <c r="J257" s="160"/>
      <c r="K257" s="161"/>
      <c r="L257" s="161"/>
      <c r="M257" s="162" t="s">
        <v>181</v>
      </c>
      <c r="N257" s="163" t="str">
        <f>IF(K243&amp;L243&lt;&gt;"",IF($D$33&lt;&gt;"",$D$33,""),"")</f>
        <v/>
      </c>
      <c r="O257" s="164"/>
      <c r="P257" s="165" t="str">
        <f t="shared" si="23"/>
        <v/>
      </c>
      <c r="Q257" s="166"/>
      <c r="R257" s="150">
        <f>IF(N257&lt;&gt;"",VLOOKUP(N257,$D$19:$E$34,2,FALSE),0)</f>
        <v>0</v>
      </c>
      <c r="S257" s="150">
        <f>IF(S243&gt;0,R257*S243,99999999)</f>
        <v>99999999</v>
      </c>
      <c r="T257" s="157" t="str">
        <f t="shared" si="26"/>
        <v/>
      </c>
      <c r="U257" s="157" t="str">
        <f t="shared" si="25"/>
        <v/>
      </c>
    </row>
    <row r="258" spans="10:21" ht="17.25" hidden="1" customHeight="1" outlineLevel="1" x14ac:dyDescent="0.15">
      <c r="J258" s="172"/>
      <c r="K258" s="173"/>
      <c r="L258" s="173"/>
      <c r="M258" s="174" t="s">
        <v>181</v>
      </c>
      <c r="N258" s="171" t="str">
        <f>IF(K243&amp;L243&lt;&gt;"",IF($D$34&lt;&gt;"",$D$34,""),"")</f>
        <v/>
      </c>
      <c r="O258" s="170"/>
      <c r="P258" s="165" t="str">
        <f t="shared" si="23"/>
        <v/>
      </c>
      <c r="Q258" s="175"/>
      <c r="R258" s="150">
        <f>IF(N258&lt;&gt;"",VLOOKUP(N258,$D$19:$E$34,2,FALSE),0)</f>
        <v>0</v>
      </c>
      <c r="S258" s="150">
        <f>IF(S243&gt;0,R258*S243,99999999)</f>
        <v>99999999</v>
      </c>
      <c r="T258" s="157" t="str">
        <f t="shared" si="26"/>
        <v/>
      </c>
      <c r="U258" s="157" t="str">
        <f t="shared" si="25"/>
        <v/>
      </c>
    </row>
    <row r="259" spans="10:21" ht="17.25" customHeight="1" collapsed="1" x14ac:dyDescent="0.15">
      <c r="J259" s="151">
        <v>16</v>
      </c>
      <c r="K259" s="152"/>
      <c r="L259" s="152"/>
      <c r="M259" s="153" t="s">
        <v>182</v>
      </c>
      <c r="N259" s="154" t="str">
        <f>IF(K259&amp;L259&lt;&gt;"",IF($D$19&lt;&gt;"",$D$19,""),"")</f>
        <v/>
      </c>
      <c r="O259" s="152"/>
      <c r="P259" s="155" t="str">
        <f t="shared" si="23"/>
        <v/>
      </c>
      <c r="Q259" s="156"/>
      <c r="R259" s="150">
        <f t="shared" ref="R259:R269" si="29">IF(N259&lt;&gt;"",VLOOKUP(N259,$D$19:$E$29,2,FALSE),0)</f>
        <v>0</v>
      </c>
      <c r="S259" s="150">
        <f>IF($E$19&gt;0,IF(MOD(O259,$E$19)=0,O259/$E$19,-1),-1)</f>
        <v>-1</v>
      </c>
      <c r="T259" s="157" t="str">
        <f>IF(N259&lt;&gt;"",IF(O259&lt;&gt;"",IF(S259&gt;0,"OK","数量が不足しています"),"数量が未入力です"),"")</f>
        <v/>
      </c>
      <c r="U259" s="157" t="str">
        <f t="shared" si="25"/>
        <v/>
      </c>
    </row>
    <row r="260" spans="10:21" ht="17.25" customHeight="1" x14ac:dyDescent="0.15">
      <c r="J260" s="160"/>
      <c r="K260" s="161"/>
      <c r="L260" s="161"/>
      <c r="M260" s="162" t="s">
        <v>181</v>
      </c>
      <c r="N260" s="163" t="str">
        <f>IF(K259&amp;L259&lt;&gt;"",IF($D$20&lt;&gt;"",$D$20,""),"")</f>
        <v/>
      </c>
      <c r="O260" s="164"/>
      <c r="P260" s="165" t="str">
        <f t="shared" si="23"/>
        <v/>
      </c>
      <c r="Q260" s="166"/>
      <c r="R260" s="150">
        <f t="shared" si="29"/>
        <v>0</v>
      </c>
      <c r="S260" s="150">
        <f>IF(S259&gt;0,R260*S259,99999999)</f>
        <v>99999999</v>
      </c>
      <c r="T260" s="157" t="str">
        <f t="shared" si="26"/>
        <v/>
      </c>
      <c r="U260" s="157" t="str">
        <f t="shared" si="25"/>
        <v/>
      </c>
    </row>
    <row r="261" spans="10:21" ht="17.25" customHeight="1" x14ac:dyDescent="0.15">
      <c r="J261" s="160"/>
      <c r="K261" s="161"/>
      <c r="L261" s="161"/>
      <c r="M261" s="162" t="s">
        <v>181</v>
      </c>
      <c r="N261" s="163" t="str">
        <f>IF(K259&amp;L259&lt;&gt;"",IF($D$21&lt;&gt;"",$D$21,""),"")</f>
        <v/>
      </c>
      <c r="O261" s="164"/>
      <c r="P261" s="165" t="str">
        <f t="shared" si="23"/>
        <v/>
      </c>
      <c r="Q261" s="166"/>
      <c r="R261" s="150">
        <f t="shared" si="29"/>
        <v>0</v>
      </c>
      <c r="S261" s="150">
        <f>IF(S259&gt;0,R261*S259,99999999)</f>
        <v>99999999</v>
      </c>
      <c r="T261" s="157" t="str">
        <f t="shared" si="26"/>
        <v/>
      </c>
      <c r="U261" s="157" t="str">
        <f t="shared" si="25"/>
        <v/>
      </c>
    </row>
    <row r="262" spans="10:21" ht="17.25" customHeight="1" x14ac:dyDescent="0.15">
      <c r="J262" s="160"/>
      <c r="K262" s="161"/>
      <c r="L262" s="161"/>
      <c r="M262" s="162" t="s">
        <v>181</v>
      </c>
      <c r="N262" s="163" t="str">
        <f>IF(K259&amp;L259&lt;&gt;"",IF($D$22&lt;&gt;"",$D$22,""),"")</f>
        <v/>
      </c>
      <c r="O262" s="164"/>
      <c r="P262" s="165" t="str">
        <f t="shared" si="23"/>
        <v/>
      </c>
      <c r="Q262" s="166"/>
      <c r="R262" s="150">
        <f t="shared" si="29"/>
        <v>0</v>
      </c>
      <c r="S262" s="150">
        <f>IF(S259&gt;0,R262*S259,99999999)</f>
        <v>99999999</v>
      </c>
      <c r="T262" s="157" t="str">
        <f t="shared" si="26"/>
        <v/>
      </c>
      <c r="U262" s="157" t="str">
        <f t="shared" si="25"/>
        <v/>
      </c>
    </row>
    <row r="263" spans="10:21" ht="17.25" customHeight="1" x14ac:dyDescent="0.15">
      <c r="J263" s="160"/>
      <c r="K263" s="161"/>
      <c r="L263" s="161"/>
      <c r="M263" s="162" t="s">
        <v>181</v>
      </c>
      <c r="N263" s="163" t="str">
        <f>IF(K259&amp;L259&lt;&gt;"",IF($D$23&lt;&gt;"",$D$23,""),"")</f>
        <v/>
      </c>
      <c r="O263" s="164"/>
      <c r="P263" s="165" t="str">
        <f t="shared" si="23"/>
        <v/>
      </c>
      <c r="Q263" s="166"/>
      <c r="R263" s="150">
        <f t="shared" si="29"/>
        <v>0</v>
      </c>
      <c r="S263" s="150">
        <f>IF(S259&gt;0,R263*S259,99999999)</f>
        <v>99999999</v>
      </c>
      <c r="T263" s="157" t="str">
        <f t="shared" si="26"/>
        <v/>
      </c>
      <c r="U263" s="157" t="str">
        <f t="shared" si="25"/>
        <v/>
      </c>
    </row>
    <row r="264" spans="10:21" ht="17.25" customHeight="1" x14ac:dyDescent="0.15">
      <c r="J264" s="160"/>
      <c r="K264" s="161"/>
      <c r="L264" s="161"/>
      <c r="M264" s="162" t="s">
        <v>181</v>
      </c>
      <c r="N264" s="163" t="str">
        <f>IF(K259&amp;L259&lt;&gt;"",IF($D$24&lt;&gt;"",$D$24,""),"")</f>
        <v/>
      </c>
      <c r="O264" s="164"/>
      <c r="P264" s="165" t="str">
        <f t="shared" si="23"/>
        <v/>
      </c>
      <c r="Q264" s="166"/>
      <c r="R264" s="150">
        <f t="shared" si="29"/>
        <v>0</v>
      </c>
      <c r="S264" s="150">
        <f>IF(S259&gt;0,R264*S259,99999999)</f>
        <v>99999999</v>
      </c>
      <c r="T264" s="157" t="str">
        <f t="shared" si="26"/>
        <v/>
      </c>
      <c r="U264" s="157" t="str">
        <f t="shared" si="25"/>
        <v/>
      </c>
    </row>
    <row r="265" spans="10:21" ht="17.25" customHeight="1" x14ac:dyDescent="0.15">
      <c r="J265" s="160"/>
      <c r="K265" s="161"/>
      <c r="L265" s="161"/>
      <c r="M265" s="162" t="s">
        <v>181</v>
      </c>
      <c r="N265" s="163" t="str">
        <f>IF(K259&amp;L259&lt;&gt;"",IF($D$25&lt;&gt;"",$D$25,""),"")</f>
        <v/>
      </c>
      <c r="O265" s="164"/>
      <c r="P265" s="165" t="str">
        <f t="shared" si="23"/>
        <v/>
      </c>
      <c r="Q265" s="166"/>
      <c r="R265" s="150">
        <f t="shared" si="29"/>
        <v>0</v>
      </c>
      <c r="S265" s="150">
        <f>IF(S259&gt;0,R265*S259,99999999)</f>
        <v>99999999</v>
      </c>
      <c r="T265" s="157" t="str">
        <f t="shared" si="26"/>
        <v/>
      </c>
      <c r="U265" s="157" t="str">
        <f t="shared" si="25"/>
        <v/>
      </c>
    </row>
    <row r="266" spans="10:21" ht="17.25" customHeight="1" x14ac:dyDescent="0.15">
      <c r="J266" s="160"/>
      <c r="K266" s="161"/>
      <c r="L266" s="161"/>
      <c r="M266" s="162" t="s">
        <v>181</v>
      </c>
      <c r="N266" s="163" t="str">
        <f>IF(K259&amp;L259&lt;&gt;"",IF($D$26&lt;&gt;"",$D$26,""),"")</f>
        <v/>
      </c>
      <c r="O266" s="164"/>
      <c r="P266" s="165" t="str">
        <f t="shared" si="23"/>
        <v/>
      </c>
      <c r="Q266" s="166"/>
      <c r="R266" s="150">
        <f t="shared" si="29"/>
        <v>0</v>
      </c>
      <c r="S266" s="150">
        <f>IF(S259&gt;0,R266*S259,99999999)</f>
        <v>99999999</v>
      </c>
      <c r="T266" s="157" t="str">
        <f t="shared" si="26"/>
        <v/>
      </c>
      <c r="U266" s="157" t="str">
        <f t="shared" si="25"/>
        <v/>
      </c>
    </row>
    <row r="267" spans="10:21" ht="17.25" customHeight="1" x14ac:dyDescent="0.15">
      <c r="J267" s="160"/>
      <c r="K267" s="161"/>
      <c r="L267" s="161"/>
      <c r="M267" s="162" t="s">
        <v>181</v>
      </c>
      <c r="N267" s="163" t="str">
        <f>IF(K259&amp;L259&lt;&gt;"",IF($D$27&lt;&gt;"",$D$27,""),"")</f>
        <v/>
      </c>
      <c r="O267" s="164"/>
      <c r="P267" s="165" t="str">
        <f t="shared" si="23"/>
        <v/>
      </c>
      <c r="Q267" s="166"/>
      <c r="R267" s="150">
        <f t="shared" si="29"/>
        <v>0</v>
      </c>
      <c r="S267" s="150">
        <f>IF(S259&gt;0,R267*S259,99999999)</f>
        <v>99999999</v>
      </c>
      <c r="T267" s="157" t="str">
        <f t="shared" si="26"/>
        <v/>
      </c>
      <c r="U267" s="157" t="str">
        <f t="shared" si="25"/>
        <v/>
      </c>
    </row>
    <row r="268" spans="10:21" ht="17.25" customHeight="1" x14ac:dyDescent="0.15">
      <c r="J268" s="160"/>
      <c r="K268" s="161"/>
      <c r="L268" s="161"/>
      <c r="M268" s="162" t="s">
        <v>181</v>
      </c>
      <c r="N268" s="163" t="str">
        <f>IF(K259&amp;L259&lt;&gt;"",IF($D$28&lt;&gt;"",$D$28,""),"")</f>
        <v/>
      </c>
      <c r="O268" s="164"/>
      <c r="P268" s="165" t="str">
        <f t="shared" si="23"/>
        <v/>
      </c>
      <c r="Q268" s="166"/>
      <c r="R268" s="150">
        <f t="shared" si="29"/>
        <v>0</v>
      </c>
      <c r="S268" s="150">
        <f>IF(S259&gt;0,R268*S259,99999999)</f>
        <v>99999999</v>
      </c>
      <c r="T268" s="157" t="str">
        <f t="shared" si="26"/>
        <v/>
      </c>
      <c r="U268" s="157" t="str">
        <f t="shared" si="25"/>
        <v/>
      </c>
    </row>
    <row r="269" spans="10:21" ht="17.25" customHeight="1" x14ac:dyDescent="0.15">
      <c r="J269" s="160"/>
      <c r="K269" s="161"/>
      <c r="L269" s="161"/>
      <c r="M269" s="162" t="s">
        <v>181</v>
      </c>
      <c r="N269" s="163" t="str">
        <f>IF(K259&amp;L259&lt;&gt;"",IF($D$29&lt;&gt;"",$D$29,""),"")</f>
        <v/>
      </c>
      <c r="O269" s="164"/>
      <c r="P269" s="165" t="str">
        <f t="shared" si="23"/>
        <v/>
      </c>
      <c r="Q269" s="166"/>
      <c r="R269" s="150">
        <f t="shared" si="29"/>
        <v>0</v>
      </c>
      <c r="S269" s="150">
        <f>IF(S259&gt;0,R269*S259,99999999)</f>
        <v>99999999</v>
      </c>
      <c r="T269" s="157" t="str">
        <f t="shared" si="26"/>
        <v/>
      </c>
      <c r="U269" s="157" t="str">
        <f t="shared" si="25"/>
        <v/>
      </c>
    </row>
    <row r="270" spans="10:21" ht="17.25" hidden="1" customHeight="1" outlineLevel="1" x14ac:dyDescent="0.15">
      <c r="J270" s="160"/>
      <c r="K270" s="161"/>
      <c r="L270" s="161"/>
      <c r="M270" s="162" t="s">
        <v>181</v>
      </c>
      <c r="N270" s="163" t="str">
        <f>IF(K259&amp;L259&lt;&gt;"",IF($D$30&lt;&gt;"",$D$30,""),"")</f>
        <v/>
      </c>
      <c r="O270" s="164"/>
      <c r="P270" s="165" t="str">
        <f t="shared" si="23"/>
        <v/>
      </c>
      <c r="Q270" s="166"/>
      <c r="R270" s="150">
        <f>IF(N270&lt;&gt;"",VLOOKUP(N270,$D$19:$E$34,2,FALSE),0)</f>
        <v>0</v>
      </c>
      <c r="S270" s="150">
        <f>IF(S259&gt;0,R270*S259,99999999)</f>
        <v>99999999</v>
      </c>
      <c r="T270" s="157" t="str">
        <f t="shared" si="26"/>
        <v/>
      </c>
      <c r="U270" s="157" t="str">
        <f t="shared" si="25"/>
        <v/>
      </c>
    </row>
    <row r="271" spans="10:21" ht="17.25" hidden="1" customHeight="1" outlineLevel="1" x14ac:dyDescent="0.15">
      <c r="J271" s="160"/>
      <c r="K271" s="161"/>
      <c r="L271" s="161"/>
      <c r="M271" s="162" t="s">
        <v>181</v>
      </c>
      <c r="N271" s="163" t="str">
        <f>IF(K259&amp;L259&lt;&gt;"",IF($D$31&lt;&gt;"",$D$31,""),"")</f>
        <v/>
      </c>
      <c r="O271" s="164"/>
      <c r="P271" s="165" t="str">
        <f t="shared" si="23"/>
        <v/>
      </c>
      <c r="Q271" s="166"/>
      <c r="R271" s="150">
        <f>IF(N271&lt;&gt;"",VLOOKUP(N271,$D$19:$E$34,2,FALSE),0)</f>
        <v>0</v>
      </c>
      <c r="S271" s="150">
        <f>IF(S259&gt;0,R271*S259,99999999)</f>
        <v>99999999</v>
      </c>
      <c r="T271" s="157" t="str">
        <f t="shared" si="26"/>
        <v/>
      </c>
      <c r="U271" s="157" t="str">
        <f t="shared" si="25"/>
        <v/>
      </c>
    </row>
    <row r="272" spans="10:21" ht="17.25" hidden="1" customHeight="1" outlineLevel="1" x14ac:dyDescent="0.15">
      <c r="J272" s="160"/>
      <c r="K272" s="161"/>
      <c r="L272" s="161"/>
      <c r="M272" s="162" t="s">
        <v>181</v>
      </c>
      <c r="N272" s="163" t="str">
        <f>IF(K259&amp;L259&lt;&gt;"",IF($D$32&lt;&gt;"",$D$32,""),"")</f>
        <v/>
      </c>
      <c r="O272" s="164"/>
      <c r="P272" s="165" t="str">
        <f t="shared" si="23"/>
        <v/>
      </c>
      <c r="Q272" s="166"/>
      <c r="R272" s="150">
        <f>IF(N272&lt;&gt;"",VLOOKUP(N272,$D$19:$E$34,2,FALSE),0)</f>
        <v>0</v>
      </c>
      <c r="S272" s="150">
        <f>IF(S259&gt;0,R272*S259,99999999)</f>
        <v>99999999</v>
      </c>
      <c r="T272" s="157" t="str">
        <f t="shared" si="26"/>
        <v/>
      </c>
      <c r="U272" s="157" t="str">
        <f t="shared" si="25"/>
        <v/>
      </c>
    </row>
    <row r="273" spans="10:21" ht="17.25" hidden="1" customHeight="1" outlineLevel="1" x14ac:dyDescent="0.15">
      <c r="J273" s="160"/>
      <c r="K273" s="161"/>
      <c r="L273" s="161"/>
      <c r="M273" s="162" t="s">
        <v>181</v>
      </c>
      <c r="N273" s="163" t="str">
        <f>IF(K259&amp;L259&lt;&gt;"",IF($D$33&lt;&gt;"",$D$33,""),"")</f>
        <v/>
      </c>
      <c r="O273" s="164"/>
      <c r="P273" s="165" t="str">
        <f t="shared" si="23"/>
        <v/>
      </c>
      <c r="Q273" s="166"/>
      <c r="R273" s="150">
        <f>IF(N273&lt;&gt;"",VLOOKUP(N273,$D$19:$E$34,2,FALSE),0)</f>
        <v>0</v>
      </c>
      <c r="S273" s="150">
        <f>IF(S259&gt;0,R273*S259,99999999)</f>
        <v>99999999</v>
      </c>
      <c r="T273" s="157" t="str">
        <f t="shared" si="26"/>
        <v/>
      </c>
      <c r="U273" s="157" t="str">
        <f t="shared" si="25"/>
        <v/>
      </c>
    </row>
    <row r="274" spans="10:21" ht="17.25" hidden="1" customHeight="1" outlineLevel="1" x14ac:dyDescent="0.15">
      <c r="J274" s="172"/>
      <c r="K274" s="173"/>
      <c r="L274" s="173"/>
      <c r="M274" s="174" t="s">
        <v>181</v>
      </c>
      <c r="N274" s="171" t="str">
        <f>IF(K259&amp;L259&lt;&gt;"",IF($D$34&lt;&gt;"",$D$34,""),"")</f>
        <v/>
      </c>
      <c r="O274" s="170"/>
      <c r="P274" s="165" t="str">
        <f t="shared" si="23"/>
        <v/>
      </c>
      <c r="Q274" s="175"/>
      <c r="R274" s="150">
        <f>IF(N274&lt;&gt;"",VLOOKUP(N274,$D$19:$E$34,2,FALSE),0)</f>
        <v>0</v>
      </c>
      <c r="S274" s="150">
        <f>IF(S259&gt;0,R274*S259,99999999)</f>
        <v>99999999</v>
      </c>
      <c r="T274" s="157" t="str">
        <f t="shared" si="26"/>
        <v/>
      </c>
      <c r="U274" s="157" t="str">
        <f t="shared" si="25"/>
        <v/>
      </c>
    </row>
    <row r="275" spans="10:21" ht="17.25" customHeight="1" collapsed="1" x14ac:dyDescent="0.15">
      <c r="J275" s="151">
        <v>17</v>
      </c>
      <c r="K275" s="152"/>
      <c r="L275" s="152"/>
      <c r="M275" s="153" t="s">
        <v>182</v>
      </c>
      <c r="N275" s="154" t="str">
        <f>IF(K275&amp;L275&lt;&gt;"",IF($D$19&lt;&gt;"",$D$19,""),"")</f>
        <v/>
      </c>
      <c r="O275" s="152"/>
      <c r="P275" s="155" t="str">
        <f t="shared" ref="P275:P338" si="30">IF(ISERROR(ROUND(Q275/O275,0)),"",ROUND(Q275/O275,0))</f>
        <v/>
      </c>
      <c r="Q275" s="156"/>
      <c r="R275" s="150">
        <f t="shared" ref="R275:R285" si="31">IF(N275&lt;&gt;"",VLOOKUP(N275,$D$19:$E$29,2,FALSE),0)</f>
        <v>0</v>
      </c>
      <c r="S275" s="150">
        <f>IF($E$19&gt;0,IF(MOD(O275,$E$19)=0,O275/$E$19,-1),-1)</f>
        <v>-1</v>
      </c>
      <c r="T275" s="157" t="str">
        <f>IF(N275&lt;&gt;"",IF(O275&lt;&gt;"",IF(S275&gt;0,"OK","数量が不足しています"),"数量が未入力です"),"")</f>
        <v/>
      </c>
      <c r="U275" s="157" t="str">
        <f t="shared" ref="U275:U338" si="32">IF(O275&lt;&gt;"",IF(Q275&lt;&gt;"","OK","未入力です"),"")</f>
        <v/>
      </c>
    </row>
    <row r="276" spans="10:21" ht="17.25" customHeight="1" x14ac:dyDescent="0.15">
      <c r="J276" s="160"/>
      <c r="K276" s="161"/>
      <c r="L276" s="161"/>
      <c r="M276" s="162" t="s">
        <v>181</v>
      </c>
      <c r="N276" s="163" t="str">
        <f>IF(K275&amp;L275&lt;&gt;"",IF($D$20&lt;&gt;"",$D$20,""),"")</f>
        <v/>
      </c>
      <c r="O276" s="164"/>
      <c r="P276" s="165" t="str">
        <f t="shared" si="30"/>
        <v/>
      </c>
      <c r="Q276" s="166"/>
      <c r="R276" s="150">
        <f t="shared" si="31"/>
        <v>0</v>
      </c>
      <c r="S276" s="150">
        <f>IF(S275&gt;0,R276*S275,99999999)</f>
        <v>99999999</v>
      </c>
      <c r="T276" s="157" t="str">
        <f t="shared" ref="T276:T338" si="33">IF(N276&lt;&gt;"",IF(O276&lt;&gt;"",IF(O276&gt;=S276,"OK","数量が不足しています"),"数量が未入力です"),"")</f>
        <v/>
      </c>
      <c r="U276" s="157" t="str">
        <f t="shared" si="32"/>
        <v/>
      </c>
    </row>
    <row r="277" spans="10:21" ht="17.25" customHeight="1" x14ac:dyDescent="0.15">
      <c r="J277" s="160"/>
      <c r="K277" s="161"/>
      <c r="L277" s="161"/>
      <c r="M277" s="162" t="s">
        <v>181</v>
      </c>
      <c r="N277" s="163" t="str">
        <f>IF(K275&amp;L275&lt;&gt;"",IF($D$21&lt;&gt;"",$D$21,""),"")</f>
        <v/>
      </c>
      <c r="O277" s="164"/>
      <c r="P277" s="165" t="str">
        <f t="shared" si="30"/>
        <v/>
      </c>
      <c r="Q277" s="166"/>
      <c r="R277" s="150">
        <f t="shared" si="31"/>
        <v>0</v>
      </c>
      <c r="S277" s="150">
        <f>IF(S275&gt;0,R277*S275,99999999)</f>
        <v>99999999</v>
      </c>
      <c r="T277" s="157" t="str">
        <f t="shared" si="33"/>
        <v/>
      </c>
      <c r="U277" s="157" t="str">
        <f t="shared" si="32"/>
        <v/>
      </c>
    </row>
    <row r="278" spans="10:21" ht="17.25" customHeight="1" x14ac:dyDescent="0.15">
      <c r="J278" s="160"/>
      <c r="K278" s="161"/>
      <c r="L278" s="161"/>
      <c r="M278" s="162" t="s">
        <v>181</v>
      </c>
      <c r="N278" s="163" t="str">
        <f>IF(K275&amp;L275&lt;&gt;"",IF($D$22&lt;&gt;"",$D$22,""),"")</f>
        <v/>
      </c>
      <c r="O278" s="164"/>
      <c r="P278" s="165" t="str">
        <f t="shared" si="30"/>
        <v/>
      </c>
      <c r="Q278" s="166"/>
      <c r="R278" s="150">
        <f t="shared" si="31"/>
        <v>0</v>
      </c>
      <c r="S278" s="150">
        <f>IF(S275&gt;0,R278*S275,99999999)</f>
        <v>99999999</v>
      </c>
      <c r="T278" s="157" t="str">
        <f t="shared" si="33"/>
        <v/>
      </c>
      <c r="U278" s="157" t="str">
        <f t="shared" si="32"/>
        <v/>
      </c>
    </row>
    <row r="279" spans="10:21" ht="17.25" customHeight="1" x14ac:dyDescent="0.15">
      <c r="J279" s="160"/>
      <c r="K279" s="161"/>
      <c r="L279" s="161"/>
      <c r="M279" s="162" t="s">
        <v>181</v>
      </c>
      <c r="N279" s="163" t="str">
        <f>IF(K275&amp;L275&lt;&gt;"",IF($D$23&lt;&gt;"",$D$23,""),"")</f>
        <v/>
      </c>
      <c r="O279" s="164"/>
      <c r="P279" s="165" t="str">
        <f t="shared" si="30"/>
        <v/>
      </c>
      <c r="Q279" s="166"/>
      <c r="R279" s="150">
        <f t="shared" si="31"/>
        <v>0</v>
      </c>
      <c r="S279" s="150">
        <f>IF(S275&gt;0,R279*S275,99999999)</f>
        <v>99999999</v>
      </c>
      <c r="T279" s="157" t="str">
        <f t="shared" si="33"/>
        <v/>
      </c>
      <c r="U279" s="157" t="str">
        <f t="shared" si="32"/>
        <v/>
      </c>
    </row>
    <row r="280" spans="10:21" ht="17.25" customHeight="1" x14ac:dyDescent="0.15">
      <c r="J280" s="160"/>
      <c r="K280" s="161"/>
      <c r="L280" s="161"/>
      <c r="M280" s="162" t="s">
        <v>181</v>
      </c>
      <c r="N280" s="163" t="str">
        <f>IF(K275&amp;L275&lt;&gt;"",IF($D$24&lt;&gt;"",$D$24,""),"")</f>
        <v/>
      </c>
      <c r="O280" s="164"/>
      <c r="P280" s="165" t="str">
        <f t="shared" si="30"/>
        <v/>
      </c>
      <c r="Q280" s="166"/>
      <c r="R280" s="150">
        <f t="shared" si="31"/>
        <v>0</v>
      </c>
      <c r="S280" s="150">
        <f>IF(S275&gt;0,R280*S275,99999999)</f>
        <v>99999999</v>
      </c>
      <c r="T280" s="157" t="str">
        <f t="shared" si="33"/>
        <v/>
      </c>
      <c r="U280" s="157" t="str">
        <f t="shared" si="32"/>
        <v/>
      </c>
    </row>
    <row r="281" spans="10:21" ht="17.25" customHeight="1" x14ac:dyDescent="0.15">
      <c r="J281" s="160"/>
      <c r="K281" s="161"/>
      <c r="L281" s="161"/>
      <c r="M281" s="162" t="s">
        <v>181</v>
      </c>
      <c r="N281" s="163" t="str">
        <f>IF(K275&amp;L275&lt;&gt;"",IF($D$25&lt;&gt;"",$D$25,""),"")</f>
        <v/>
      </c>
      <c r="O281" s="164"/>
      <c r="P281" s="165" t="str">
        <f t="shared" si="30"/>
        <v/>
      </c>
      <c r="Q281" s="166"/>
      <c r="R281" s="150">
        <f t="shared" si="31"/>
        <v>0</v>
      </c>
      <c r="S281" s="150">
        <f>IF(S275&gt;0,R281*S275,99999999)</f>
        <v>99999999</v>
      </c>
      <c r="T281" s="157" t="str">
        <f t="shared" si="33"/>
        <v/>
      </c>
      <c r="U281" s="157" t="str">
        <f t="shared" si="32"/>
        <v/>
      </c>
    </row>
    <row r="282" spans="10:21" ht="17.25" customHeight="1" x14ac:dyDescent="0.15">
      <c r="J282" s="160"/>
      <c r="K282" s="161"/>
      <c r="L282" s="161"/>
      <c r="M282" s="162" t="s">
        <v>181</v>
      </c>
      <c r="N282" s="163" t="str">
        <f>IF(K275&amp;L275&lt;&gt;"",IF($D$26&lt;&gt;"",$D$26,""),"")</f>
        <v/>
      </c>
      <c r="O282" s="164"/>
      <c r="P282" s="165" t="str">
        <f t="shared" si="30"/>
        <v/>
      </c>
      <c r="Q282" s="166"/>
      <c r="R282" s="150">
        <f t="shared" si="31"/>
        <v>0</v>
      </c>
      <c r="S282" s="150">
        <f>IF(S275&gt;0,R282*S275,99999999)</f>
        <v>99999999</v>
      </c>
      <c r="T282" s="157" t="str">
        <f t="shared" si="33"/>
        <v/>
      </c>
      <c r="U282" s="157" t="str">
        <f t="shared" si="32"/>
        <v/>
      </c>
    </row>
    <row r="283" spans="10:21" ht="17.25" customHeight="1" x14ac:dyDescent="0.15">
      <c r="J283" s="160"/>
      <c r="K283" s="161"/>
      <c r="L283" s="161"/>
      <c r="M283" s="162" t="s">
        <v>181</v>
      </c>
      <c r="N283" s="163" t="str">
        <f>IF(K275&amp;L275&lt;&gt;"",IF($D$27&lt;&gt;"",$D$27,""),"")</f>
        <v/>
      </c>
      <c r="O283" s="164"/>
      <c r="P283" s="165" t="str">
        <f t="shared" si="30"/>
        <v/>
      </c>
      <c r="Q283" s="166"/>
      <c r="R283" s="150">
        <f t="shared" si="31"/>
        <v>0</v>
      </c>
      <c r="S283" s="150">
        <f>IF(S275&gt;0,R283*S275,99999999)</f>
        <v>99999999</v>
      </c>
      <c r="T283" s="157" t="str">
        <f t="shared" si="33"/>
        <v/>
      </c>
      <c r="U283" s="157" t="str">
        <f t="shared" si="32"/>
        <v/>
      </c>
    </row>
    <row r="284" spans="10:21" ht="17.25" customHeight="1" x14ac:dyDescent="0.15">
      <c r="J284" s="160"/>
      <c r="K284" s="161"/>
      <c r="L284" s="161"/>
      <c r="M284" s="162" t="s">
        <v>181</v>
      </c>
      <c r="N284" s="163" t="str">
        <f>IF(K275&amp;L275&lt;&gt;"",IF($D$28&lt;&gt;"",$D$28,""),"")</f>
        <v/>
      </c>
      <c r="O284" s="164"/>
      <c r="P284" s="165" t="str">
        <f t="shared" si="30"/>
        <v/>
      </c>
      <c r="Q284" s="166"/>
      <c r="R284" s="150">
        <f t="shared" si="31"/>
        <v>0</v>
      </c>
      <c r="S284" s="150">
        <f>IF(S275&gt;0,R284*S275,99999999)</f>
        <v>99999999</v>
      </c>
      <c r="T284" s="157" t="str">
        <f t="shared" si="33"/>
        <v/>
      </c>
      <c r="U284" s="157" t="str">
        <f t="shared" si="32"/>
        <v/>
      </c>
    </row>
    <row r="285" spans="10:21" ht="17.25" customHeight="1" x14ac:dyDescent="0.15">
      <c r="J285" s="160"/>
      <c r="K285" s="161"/>
      <c r="L285" s="161"/>
      <c r="M285" s="162" t="s">
        <v>181</v>
      </c>
      <c r="N285" s="163" t="str">
        <f>IF(K275&amp;L275&lt;&gt;"",IF($D$29&lt;&gt;"",$D$29,""),"")</f>
        <v/>
      </c>
      <c r="O285" s="164"/>
      <c r="P285" s="165" t="str">
        <f t="shared" si="30"/>
        <v/>
      </c>
      <c r="Q285" s="166"/>
      <c r="R285" s="150">
        <f t="shared" si="31"/>
        <v>0</v>
      </c>
      <c r="S285" s="150">
        <f>IF(S275&gt;0,R285*S275,99999999)</f>
        <v>99999999</v>
      </c>
      <c r="T285" s="157" t="str">
        <f t="shared" si="33"/>
        <v/>
      </c>
      <c r="U285" s="157" t="str">
        <f t="shared" si="32"/>
        <v/>
      </c>
    </row>
    <row r="286" spans="10:21" ht="17.25" hidden="1" customHeight="1" outlineLevel="1" x14ac:dyDescent="0.15">
      <c r="J286" s="160"/>
      <c r="K286" s="161"/>
      <c r="L286" s="161"/>
      <c r="M286" s="162" t="s">
        <v>181</v>
      </c>
      <c r="N286" s="163" t="str">
        <f>IF(K275&amp;L275&lt;&gt;"",IF($D$30&lt;&gt;"",$D$30,""),"")</f>
        <v/>
      </c>
      <c r="O286" s="164"/>
      <c r="P286" s="165" t="str">
        <f t="shared" si="30"/>
        <v/>
      </c>
      <c r="Q286" s="166"/>
      <c r="R286" s="150">
        <f>IF(N286&lt;&gt;"",VLOOKUP(N286,$D$19:$E$34,2,FALSE),0)</f>
        <v>0</v>
      </c>
      <c r="S286" s="150">
        <f>IF(S275&gt;0,R286*S275,99999999)</f>
        <v>99999999</v>
      </c>
      <c r="T286" s="157" t="str">
        <f t="shared" si="33"/>
        <v/>
      </c>
      <c r="U286" s="157" t="str">
        <f t="shared" si="32"/>
        <v/>
      </c>
    </row>
    <row r="287" spans="10:21" ht="17.25" hidden="1" customHeight="1" outlineLevel="1" x14ac:dyDescent="0.15">
      <c r="J287" s="160"/>
      <c r="K287" s="161"/>
      <c r="L287" s="161"/>
      <c r="M287" s="162" t="s">
        <v>181</v>
      </c>
      <c r="N287" s="163" t="str">
        <f>IF(K275&amp;L275&lt;&gt;"",IF($D$31&lt;&gt;"",$D$31,""),"")</f>
        <v/>
      </c>
      <c r="O287" s="164"/>
      <c r="P287" s="165" t="str">
        <f t="shared" si="30"/>
        <v/>
      </c>
      <c r="Q287" s="166"/>
      <c r="R287" s="150">
        <f>IF(N287&lt;&gt;"",VLOOKUP(N287,$D$19:$E$34,2,FALSE),0)</f>
        <v>0</v>
      </c>
      <c r="S287" s="150">
        <f>IF(S275&gt;0,R287*S275,99999999)</f>
        <v>99999999</v>
      </c>
      <c r="T287" s="157" t="str">
        <f t="shared" si="33"/>
        <v/>
      </c>
      <c r="U287" s="157" t="str">
        <f t="shared" si="32"/>
        <v/>
      </c>
    </row>
    <row r="288" spans="10:21" ht="17.25" hidden="1" customHeight="1" outlineLevel="1" x14ac:dyDescent="0.15">
      <c r="J288" s="160"/>
      <c r="K288" s="161"/>
      <c r="L288" s="161"/>
      <c r="M288" s="162" t="s">
        <v>181</v>
      </c>
      <c r="N288" s="163" t="str">
        <f>IF(K275&amp;L275&lt;&gt;"",IF($D$32&lt;&gt;"",$D$32,""),"")</f>
        <v/>
      </c>
      <c r="O288" s="164"/>
      <c r="P288" s="165" t="str">
        <f t="shared" si="30"/>
        <v/>
      </c>
      <c r="Q288" s="166"/>
      <c r="R288" s="150">
        <f>IF(N288&lt;&gt;"",VLOOKUP(N288,$D$19:$E$34,2,FALSE),0)</f>
        <v>0</v>
      </c>
      <c r="S288" s="150">
        <f>IF(S275&gt;0,R288*S275,99999999)</f>
        <v>99999999</v>
      </c>
      <c r="T288" s="157" t="str">
        <f t="shared" si="33"/>
        <v/>
      </c>
      <c r="U288" s="157" t="str">
        <f t="shared" si="32"/>
        <v/>
      </c>
    </row>
    <row r="289" spans="10:21" ht="17.25" hidden="1" customHeight="1" outlineLevel="1" x14ac:dyDescent="0.15">
      <c r="J289" s="160"/>
      <c r="K289" s="161"/>
      <c r="L289" s="161"/>
      <c r="M289" s="162" t="s">
        <v>181</v>
      </c>
      <c r="N289" s="163" t="str">
        <f>IF(K275&amp;L275&lt;&gt;"",IF($D$33&lt;&gt;"",$D$33,""),"")</f>
        <v/>
      </c>
      <c r="O289" s="164"/>
      <c r="P289" s="165" t="str">
        <f t="shared" si="30"/>
        <v/>
      </c>
      <c r="Q289" s="166"/>
      <c r="R289" s="150">
        <f>IF(N289&lt;&gt;"",VLOOKUP(N289,$D$19:$E$34,2,FALSE),0)</f>
        <v>0</v>
      </c>
      <c r="S289" s="150">
        <f>IF(S275&gt;0,R289*S275,99999999)</f>
        <v>99999999</v>
      </c>
      <c r="T289" s="157" t="str">
        <f t="shared" si="33"/>
        <v/>
      </c>
      <c r="U289" s="157" t="str">
        <f t="shared" si="32"/>
        <v/>
      </c>
    </row>
    <row r="290" spans="10:21" ht="17.25" hidden="1" customHeight="1" outlineLevel="1" x14ac:dyDescent="0.15">
      <c r="J290" s="172"/>
      <c r="K290" s="173"/>
      <c r="L290" s="173"/>
      <c r="M290" s="174" t="s">
        <v>181</v>
      </c>
      <c r="N290" s="171" t="str">
        <f>IF(K275&amp;L275&lt;&gt;"",IF($D$34&lt;&gt;"",$D$34,""),"")</f>
        <v/>
      </c>
      <c r="O290" s="170"/>
      <c r="P290" s="165" t="str">
        <f t="shared" si="30"/>
        <v/>
      </c>
      <c r="Q290" s="175"/>
      <c r="R290" s="150">
        <f>IF(N290&lt;&gt;"",VLOOKUP(N290,$D$19:$E$34,2,FALSE),0)</f>
        <v>0</v>
      </c>
      <c r="S290" s="150">
        <f>IF(S275&gt;0,R290*S275,99999999)</f>
        <v>99999999</v>
      </c>
      <c r="T290" s="157" t="str">
        <f t="shared" si="33"/>
        <v/>
      </c>
      <c r="U290" s="157" t="str">
        <f t="shared" si="32"/>
        <v/>
      </c>
    </row>
    <row r="291" spans="10:21" ht="17.25" customHeight="1" collapsed="1" x14ac:dyDescent="0.15">
      <c r="J291" s="151">
        <v>18</v>
      </c>
      <c r="K291" s="152"/>
      <c r="L291" s="152"/>
      <c r="M291" s="153" t="s">
        <v>182</v>
      </c>
      <c r="N291" s="154" t="str">
        <f>IF(K291&amp;L291&lt;&gt;"",IF($D$19&lt;&gt;"",$D$19,""),"")</f>
        <v/>
      </c>
      <c r="O291" s="152"/>
      <c r="P291" s="155" t="str">
        <f t="shared" si="30"/>
        <v/>
      </c>
      <c r="Q291" s="156"/>
      <c r="R291" s="150">
        <f t="shared" ref="R291:R301" si="34">IF(N291&lt;&gt;"",VLOOKUP(N291,$D$19:$E$29,2,FALSE),0)</f>
        <v>0</v>
      </c>
      <c r="S291" s="150">
        <f>IF($E$19&gt;0,IF(MOD(O291,$E$19)=0,O291/$E$19,-1),-1)</f>
        <v>-1</v>
      </c>
      <c r="T291" s="157" t="str">
        <f>IF(N291&lt;&gt;"",IF(O291&lt;&gt;"",IF(S291&gt;0,"OK","数量が不足しています"),"数量が未入力です"),"")</f>
        <v/>
      </c>
      <c r="U291" s="157" t="str">
        <f t="shared" si="32"/>
        <v/>
      </c>
    </row>
    <row r="292" spans="10:21" ht="17.25" customHeight="1" x14ac:dyDescent="0.15">
      <c r="J292" s="160"/>
      <c r="K292" s="161"/>
      <c r="L292" s="161"/>
      <c r="M292" s="162" t="s">
        <v>181</v>
      </c>
      <c r="N292" s="163" t="str">
        <f>IF(K291&amp;L291&lt;&gt;"",IF($D$20&lt;&gt;"",$D$20,""),"")</f>
        <v/>
      </c>
      <c r="O292" s="164"/>
      <c r="P292" s="165" t="str">
        <f t="shared" si="30"/>
        <v/>
      </c>
      <c r="Q292" s="166"/>
      <c r="R292" s="150">
        <f t="shared" si="34"/>
        <v>0</v>
      </c>
      <c r="S292" s="150">
        <f>IF(S291&gt;0,R292*S291,99999999)</f>
        <v>99999999</v>
      </c>
      <c r="T292" s="157" t="str">
        <f t="shared" si="33"/>
        <v/>
      </c>
      <c r="U292" s="157" t="str">
        <f t="shared" si="32"/>
        <v/>
      </c>
    </row>
    <row r="293" spans="10:21" ht="17.25" customHeight="1" x14ac:dyDescent="0.15">
      <c r="J293" s="160"/>
      <c r="K293" s="161"/>
      <c r="L293" s="161"/>
      <c r="M293" s="162" t="s">
        <v>181</v>
      </c>
      <c r="N293" s="163" t="str">
        <f>IF(K291&amp;L291&lt;&gt;"",IF($D$21&lt;&gt;"",$D$21,""),"")</f>
        <v/>
      </c>
      <c r="O293" s="164"/>
      <c r="P293" s="165" t="str">
        <f t="shared" si="30"/>
        <v/>
      </c>
      <c r="Q293" s="166"/>
      <c r="R293" s="150">
        <f t="shared" si="34"/>
        <v>0</v>
      </c>
      <c r="S293" s="150">
        <f>IF(S291&gt;0,R293*S291,99999999)</f>
        <v>99999999</v>
      </c>
      <c r="T293" s="157" t="str">
        <f t="shared" si="33"/>
        <v/>
      </c>
      <c r="U293" s="157" t="str">
        <f t="shared" si="32"/>
        <v/>
      </c>
    </row>
    <row r="294" spans="10:21" ht="17.25" customHeight="1" x14ac:dyDescent="0.15">
      <c r="J294" s="160"/>
      <c r="K294" s="161"/>
      <c r="L294" s="161"/>
      <c r="M294" s="162" t="s">
        <v>181</v>
      </c>
      <c r="N294" s="163" t="str">
        <f>IF(K291&amp;L291&lt;&gt;"",IF($D$22&lt;&gt;"",$D$22,""),"")</f>
        <v/>
      </c>
      <c r="O294" s="164"/>
      <c r="P294" s="165" t="str">
        <f t="shared" si="30"/>
        <v/>
      </c>
      <c r="Q294" s="166"/>
      <c r="R294" s="150">
        <f t="shared" si="34"/>
        <v>0</v>
      </c>
      <c r="S294" s="150">
        <f>IF(S291&gt;0,R294*S291,99999999)</f>
        <v>99999999</v>
      </c>
      <c r="T294" s="157" t="str">
        <f t="shared" si="33"/>
        <v/>
      </c>
      <c r="U294" s="157" t="str">
        <f t="shared" si="32"/>
        <v/>
      </c>
    </row>
    <row r="295" spans="10:21" ht="17.25" customHeight="1" x14ac:dyDescent="0.15">
      <c r="J295" s="160"/>
      <c r="K295" s="161"/>
      <c r="L295" s="161"/>
      <c r="M295" s="162" t="s">
        <v>181</v>
      </c>
      <c r="N295" s="163" t="str">
        <f>IF(K291&amp;L291&lt;&gt;"",IF($D$23&lt;&gt;"",$D$23,""),"")</f>
        <v/>
      </c>
      <c r="O295" s="164"/>
      <c r="P295" s="165" t="str">
        <f t="shared" si="30"/>
        <v/>
      </c>
      <c r="Q295" s="166"/>
      <c r="R295" s="150">
        <f t="shared" si="34"/>
        <v>0</v>
      </c>
      <c r="S295" s="150">
        <f>IF(S291&gt;0,R295*S291,99999999)</f>
        <v>99999999</v>
      </c>
      <c r="T295" s="157" t="str">
        <f t="shared" si="33"/>
        <v/>
      </c>
      <c r="U295" s="157" t="str">
        <f t="shared" si="32"/>
        <v/>
      </c>
    </row>
    <row r="296" spans="10:21" ht="17.25" customHeight="1" x14ac:dyDescent="0.15">
      <c r="J296" s="160"/>
      <c r="K296" s="161"/>
      <c r="L296" s="161"/>
      <c r="M296" s="162" t="s">
        <v>181</v>
      </c>
      <c r="N296" s="163" t="str">
        <f>IF(K291&amp;L291&lt;&gt;"",IF($D$24&lt;&gt;"",$D$24,""),"")</f>
        <v/>
      </c>
      <c r="O296" s="164"/>
      <c r="P296" s="165" t="str">
        <f t="shared" si="30"/>
        <v/>
      </c>
      <c r="Q296" s="166"/>
      <c r="R296" s="150">
        <f t="shared" si="34"/>
        <v>0</v>
      </c>
      <c r="S296" s="150">
        <f>IF(S291&gt;0,R296*S291,99999999)</f>
        <v>99999999</v>
      </c>
      <c r="T296" s="157" t="str">
        <f t="shared" si="33"/>
        <v/>
      </c>
      <c r="U296" s="157" t="str">
        <f t="shared" si="32"/>
        <v/>
      </c>
    </row>
    <row r="297" spans="10:21" ht="17.25" customHeight="1" x14ac:dyDescent="0.15">
      <c r="J297" s="160"/>
      <c r="K297" s="161"/>
      <c r="L297" s="161"/>
      <c r="M297" s="162" t="s">
        <v>181</v>
      </c>
      <c r="N297" s="163" t="str">
        <f>IF(K291&amp;L291&lt;&gt;"",IF($D$25&lt;&gt;"",$D$25,""),"")</f>
        <v/>
      </c>
      <c r="O297" s="164"/>
      <c r="P297" s="165" t="str">
        <f t="shared" si="30"/>
        <v/>
      </c>
      <c r="Q297" s="166"/>
      <c r="R297" s="150">
        <f t="shared" si="34"/>
        <v>0</v>
      </c>
      <c r="S297" s="150">
        <f>IF(S291&gt;0,R297*S291,99999999)</f>
        <v>99999999</v>
      </c>
      <c r="T297" s="157" t="str">
        <f t="shared" si="33"/>
        <v/>
      </c>
      <c r="U297" s="157" t="str">
        <f t="shared" si="32"/>
        <v/>
      </c>
    </row>
    <row r="298" spans="10:21" ht="17.25" customHeight="1" x14ac:dyDescent="0.15">
      <c r="J298" s="160"/>
      <c r="K298" s="161"/>
      <c r="L298" s="161"/>
      <c r="M298" s="162" t="s">
        <v>181</v>
      </c>
      <c r="N298" s="163" t="str">
        <f>IF(K291&amp;L291&lt;&gt;"",IF($D$26&lt;&gt;"",$D$26,""),"")</f>
        <v/>
      </c>
      <c r="O298" s="164"/>
      <c r="P298" s="165" t="str">
        <f t="shared" si="30"/>
        <v/>
      </c>
      <c r="Q298" s="166"/>
      <c r="R298" s="150">
        <f t="shared" si="34"/>
        <v>0</v>
      </c>
      <c r="S298" s="150">
        <f>IF(S291&gt;0,R298*S291,99999999)</f>
        <v>99999999</v>
      </c>
      <c r="T298" s="157" t="str">
        <f t="shared" si="33"/>
        <v/>
      </c>
      <c r="U298" s="157" t="str">
        <f t="shared" si="32"/>
        <v/>
      </c>
    </row>
    <row r="299" spans="10:21" ht="17.25" customHeight="1" x14ac:dyDescent="0.15">
      <c r="J299" s="160"/>
      <c r="K299" s="161"/>
      <c r="L299" s="161"/>
      <c r="M299" s="162" t="s">
        <v>181</v>
      </c>
      <c r="N299" s="163" t="str">
        <f>IF(K291&amp;L291&lt;&gt;"",IF($D$27&lt;&gt;"",$D$27,""),"")</f>
        <v/>
      </c>
      <c r="O299" s="164"/>
      <c r="P299" s="165" t="str">
        <f t="shared" si="30"/>
        <v/>
      </c>
      <c r="Q299" s="166"/>
      <c r="R299" s="150">
        <f t="shared" si="34"/>
        <v>0</v>
      </c>
      <c r="S299" s="150">
        <f>IF(S291&gt;0,R299*S291,99999999)</f>
        <v>99999999</v>
      </c>
      <c r="T299" s="157" t="str">
        <f t="shared" si="33"/>
        <v/>
      </c>
      <c r="U299" s="157" t="str">
        <f t="shared" si="32"/>
        <v/>
      </c>
    </row>
    <row r="300" spans="10:21" ht="17.25" customHeight="1" x14ac:dyDescent="0.15">
      <c r="J300" s="160"/>
      <c r="K300" s="161"/>
      <c r="L300" s="161"/>
      <c r="M300" s="162" t="s">
        <v>181</v>
      </c>
      <c r="N300" s="163" t="str">
        <f>IF(K291&amp;L291&lt;&gt;"",IF($D$28&lt;&gt;"",$D$28,""),"")</f>
        <v/>
      </c>
      <c r="O300" s="164"/>
      <c r="P300" s="165" t="str">
        <f t="shared" si="30"/>
        <v/>
      </c>
      <c r="Q300" s="166"/>
      <c r="R300" s="150">
        <f t="shared" si="34"/>
        <v>0</v>
      </c>
      <c r="S300" s="150">
        <f>IF(S291&gt;0,R300*S291,99999999)</f>
        <v>99999999</v>
      </c>
      <c r="T300" s="157" t="str">
        <f t="shared" si="33"/>
        <v/>
      </c>
      <c r="U300" s="157" t="str">
        <f t="shared" si="32"/>
        <v/>
      </c>
    </row>
    <row r="301" spans="10:21" ht="17.25" customHeight="1" x14ac:dyDescent="0.15">
      <c r="J301" s="160"/>
      <c r="K301" s="161"/>
      <c r="L301" s="161"/>
      <c r="M301" s="162" t="s">
        <v>181</v>
      </c>
      <c r="N301" s="163" t="str">
        <f>IF(K291&amp;L291&lt;&gt;"",IF($D$29&lt;&gt;"",$D$29,""),"")</f>
        <v/>
      </c>
      <c r="O301" s="164"/>
      <c r="P301" s="165" t="str">
        <f t="shared" si="30"/>
        <v/>
      </c>
      <c r="Q301" s="166"/>
      <c r="R301" s="150">
        <f t="shared" si="34"/>
        <v>0</v>
      </c>
      <c r="S301" s="150">
        <f>IF(S291&gt;0,R301*S291,99999999)</f>
        <v>99999999</v>
      </c>
      <c r="T301" s="157" t="str">
        <f t="shared" si="33"/>
        <v/>
      </c>
      <c r="U301" s="157" t="str">
        <f t="shared" si="32"/>
        <v/>
      </c>
    </row>
    <row r="302" spans="10:21" ht="17.25" hidden="1" customHeight="1" outlineLevel="1" x14ac:dyDescent="0.15">
      <c r="J302" s="160"/>
      <c r="K302" s="161"/>
      <c r="L302" s="161"/>
      <c r="M302" s="162" t="s">
        <v>181</v>
      </c>
      <c r="N302" s="163" t="str">
        <f>IF(K291&amp;L291&lt;&gt;"",IF($D$30&lt;&gt;"",$D$30,""),"")</f>
        <v/>
      </c>
      <c r="O302" s="164"/>
      <c r="P302" s="165" t="str">
        <f t="shared" si="30"/>
        <v/>
      </c>
      <c r="Q302" s="166"/>
      <c r="R302" s="150">
        <f>IF(N302&lt;&gt;"",VLOOKUP(N302,$D$19:$E$34,2,FALSE),0)</f>
        <v>0</v>
      </c>
      <c r="S302" s="150">
        <f>IF(S291&gt;0,R302*S291,99999999)</f>
        <v>99999999</v>
      </c>
      <c r="T302" s="157" t="str">
        <f t="shared" si="33"/>
        <v/>
      </c>
      <c r="U302" s="157" t="str">
        <f t="shared" si="32"/>
        <v/>
      </c>
    </row>
    <row r="303" spans="10:21" ht="17.25" hidden="1" customHeight="1" outlineLevel="1" x14ac:dyDescent="0.15">
      <c r="J303" s="160"/>
      <c r="K303" s="161"/>
      <c r="L303" s="161"/>
      <c r="M303" s="162" t="s">
        <v>181</v>
      </c>
      <c r="N303" s="163" t="str">
        <f>IF(K291&amp;L291&lt;&gt;"",IF($D$31&lt;&gt;"",$D$31,""),"")</f>
        <v/>
      </c>
      <c r="O303" s="164"/>
      <c r="P303" s="165" t="str">
        <f t="shared" si="30"/>
        <v/>
      </c>
      <c r="Q303" s="166"/>
      <c r="R303" s="150">
        <f>IF(N303&lt;&gt;"",VLOOKUP(N303,$D$19:$E$34,2,FALSE),0)</f>
        <v>0</v>
      </c>
      <c r="S303" s="150">
        <f>IF(S291&gt;0,R303*S291,99999999)</f>
        <v>99999999</v>
      </c>
      <c r="T303" s="157" t="str">
        <f t="shared" si="33"/>
        <v/>
      </c>
      <c r="U303" s="157" t="str">
        <f t="shared" si="32"/>
        <v/>
      </c>
    </row>
    <row r="304" spans="10:21" ht="17.25" hidden="1" customHeight="1" outlineLevel="1" x14ac:dyDescent="0.15">
      <c r="J304" s="160"/>
      <c r="K304" s="161"/>
      <c r="L304" s="161"/>
      <c r="M304" s="162" t="s">
        <v>181</v>
      </c>
      <c r="N304" s="163" t="str">
        <f>IF(K291&amp;L291&lt;&gt;"",IF($D$32&lt;&gt;"",$D$32,""),"")</f>
        <v/>
      </c>
      <c r="O304" s="164"/>
      <c r="P304" s="165" t="str">
        <f t="shared" si="30"/>
        <v/>
      </c>
      <c r="Q304" s="166"/>
      <c r="R304" s="150">
        <f>IF(N304&lt;&gt;"",VLOOKUP(N304,$D$19:$E$34,2,FALSE),0)</f>
        <v>0</v>
      </c>
      <c r="S304" s="150">
        <f>IF(S291&gt;0,R304*S291,99999999)</f>
        <v>99999999</v>
      </c>
      <c r="T304" s="157" t="str">
        <f t="shared" si="33"/>
        <v/>
      </c>
      <c r="U304" s="157" t="str">
        <f t="shared" si="32"/>
        <v/>
      </c>
    </row>
    <row r="305" spans="10:21" ht="17.25" hidden="1" customHeight="1" outlineLevel="1" x14ac:dyDescent="0.15">
      <c r="J305" s="160"/>
      <c r="K305" s="161"/>
      <c r="L305" s="161"/>
      <c r="M305" s="162" t="s">
        <v>181</v>
      </c>
      <c r="N305" s="163" t="str">
        <f>IF(K291&amp;L291&lt;&gt;"",IF($D$33&lt;&gt;"",$D$33,""),"")</f>
        <v/>
      </c>
      <c r="O305" s="164"/>
      <c r="P305" s="165" t="str">
        <f t="shared" si="30"/>
        <v/>
      </c>
      <c r="Q305" s="166"/>
      <c r="R305" s="150">
        <f>IF(N305&lt;&gt;"",VLOOKUP(N305,$D$19:$E$34,2,FALSE),0)</f>
        <v>0</v>
      </c>
      <c r="S305" s="150">
        <f>IF(S291&gt;0,R305*S291,99999999)</f>
        <v>99999999</v>
      </c>
      <c r="T305" s="157" t="str">
        <f t="shared" si="33"/>
        <v/>
      </c>
      <c r="U305" s="157" t="str">
        <f t="shared" si="32"/>
        <v/>
      </c>
    </row>
    <row r="306" spans="10:21" ht="17.25" hidden="1" customHeight="1" outlineLevel="1" x14ac:dyDescent="0.15">
      <c r="J306" s="172"/>
      <c r="K306" s="173"/>
      <c r="L306" s="173"/>
      <c r="M306" s="174" t="s">
        <v>181</v>
      </c>
      <c r="N306" s="171" t="str">
        <f>IF(K291&amp;L291&lt;&gt;"",IF($D$34&lt;&gt;"",$D$34,""),"")</f>
        <v/>
      </c>
      <c r="O306" s="170"/>
      <c r="P306" s="165" t="str">
        <f t="shared" si="30"/>
        <v/>
      </c>
      <c r="Q306" s="175"/>
      <c r="R306" s="150">
        <f>IF(N306&lt;&gt;"",VLOOKUP(N306,$D$19:$E$34,2,FALSE),0)</f>
        <v>0</v>
      </c>
      <c r="S306" s="150">
        <f>IF(S291&gt;0,R306*S291,99999999)</f>
        <v>99999999</v>
      </c>
      <c r="T306" s="157" t="str">
        <f t="shared" si="33"/>
        <v/>
      </c>
      <c r="U306" s="157" t="str">
        <f t="shared" si="32"/>
        <v/>
      </c>
    </row>
    <row r="307" spans="10:21" ht="17.25" customHeight="1" collapsed="1" x14ac:dyDescent="0.15">
      <c r="J307" s="151">
        <v>19</v>
      </c>
      <c r="K307" s="152"/>
      <c r="L307" s="152"/>
      <c r="M307" s="153" t="s">
        <v>182</v>
      </c>
      <c r="N307" s="154" t="str">
        <f>IF(K307&amp;L307&lt;&gt;"",IF($D$19&lt;&gt;"",$D$19,""),"")</f>
        <v/>
      </c>
      <c r="O307" s="152"/>
      <c r="P307" s="155" t="str">
        <f t="shared" si="30"/>
        <v/>
      </c>
      <c r="Q307" s="156"/>
      <c r="R307" s="150">
        <f t="shared" ref="R307:R317" si="35">IF(N307&lt;&gt;"",VLOOKUP(N307,$D$19:$E$29,2,FALSE),0)</f>
        <v>0</v>
      </c>
      <c r="S307" s="150">
        <f>IF($E$19&gt;0,IF(MOD(O307,$E$19)=0,O307/$E$19,-1),-1)</f>
        <v>-1</v>
      </c>
      <c r="T307" s="157" t="str">
        <f>IF(N307&lt;&gt;"",IF(O307&lt;&gt;"",IF(S307&gt;0,"OK","数量が不足しています"),"数量が未入力です"),"")</f>
        <v/>
      </c>
      <c r="U307" s="157" t="str">
        <f t="shared" si="32"/>
        <v/>
      </c>
    </row>
    <row r="308" spans="10:21" ht="17.25" customHeight="1" x14ac:dyDescent="0.15">
      <c r="J308" s="160"/>
      <c r="K308" s="161"/>
      <c r="L308" s="161"/>
      <c r="M308" s="162" t="s">
        <v>181</v>
      </c>
      <c r="N308" s="163" t="str">
        <f>IF(K307&amp;L307&lt;&gt;"",IF($D$20&lt;&gt;"",$D$20,""),"")</f>
        <v/>
      </c>
      <c r="O308" s="164"/>
      <c r="P308" s="165" t="str">
        <f t="shared" si="30"/>
        <v/>
      </c>
      <c r="Q308" s="166"/>
      <c r="R308" s="150">
        <f t="shared" si="35"/>
        <v>0</v>
      </c>
      <c r="S308" s="150">
        <f>IF(S307&gt;0,R308*S307,99999999)</f>
        <v>99999999</v>
      </c>
      <c r="T308" s="157" t="str">
        <f t="shared" si="33"/>
        <v/>
      </c>
      <c r="U308" s="157" t="str">
        <f t="shared" si="32"/>
        <v/>
      </c>
    </row>
    <row r="309" spans="10:21" ht="17.25" customHeight="1" x14ac:dyDescent="0.15">
      <c r="J309" s="160"/>
      <c r="K309" s="161"/>
      <c r="L309" s="161"/>
      <c r="M309" s="162" t="s">
        <v>181</v>
      </c>
      <c r="N309" s="163" t="str">
        <f>IF(K307&amp;L307&lt;&gt;"",IF($D$21&lt;&gt;"",$D$21,""),"")</f>
        <v/>
      </c>
      <c r="O309" s="164"/>
      <c r="P309" s="165" t="str">
        <f t="shared" si="30"/>
        <v/>
      </c>
      <c r="Q309" s="166"/>
      <c r="R309" s="150">
        <f t="shared" si="35"/>
        <v>0</v>
      </c>
      <c r="S309" s="150">
        <f>IF(S307&gt;0,R309*S307,99999999)</f>
        <v>99999999</v>
      </c>
      <c r="T309" s="157" t="str">
        <f t="shared" si="33"/>
        <v/>
      </c>
      <c r="U309" s="157" t="str">
        <f t="shared" si="32"/>
        <v/>
      </c>
    </row>
    <row r="310" spans="10:21" ht="17.25" customHeight="1" x14ac:dyDescent="0.15">
      <c r="J310" s="160"/>
      <c r="K310" s="161"/>
      <c r="L310" s="161"/>
      <c r="M310" s="162" t="s">
        <v>181</v>
      </c>
      <c r="N310" s="163" t="str">
        <f>IF(K307&amp;L307&lt;&gt;"",IF($D$22&lt;&gt;"",$D$22,""),"")</f>
        <v/>
      </c>
      <c r="O310" s="164"/>
      <c r="P310" s="165" t="str">
        <f t="shared" si="30"/>
        <v/>
      </c>
      <c r="Q310" s="166"/>
      <c r="R310" s="150">
        <f t="shared" si="35"/>
        <v>0</v>
      </c>
      <c r="S310" s="150">
        <f>IF(S307&gt;0,R310*S307,99999999)</f>
        <v>99999999</v>
      </c>
      <c r="T310" s="157" t="str">
        <f t="shared" si="33"/>
        <v/>
      </c>
      <c r="U310" s="157" t="str">
        <f t="shared" si="32"/>
        <v/>
      </c>
    </row>
    <row r="311" spans="10:21" ht="17.25" customHeight="1" x14ac:dyDescent="0.15">
      <c r="J311" s="160"/>
      <c r="K311" s="161"/>
      <c r="L311" s="161"/>
      <c r="M311" s="162" t="s">
        <v>181</v>
      </c>
      <c r="N311" s="163" t="str">
        <f>IF(K307&amp;L307&lt;&gt;"",IF($D$23&lt;&gt;"",$D$23,""),"")</f>
        <v/>
      </c>
      <c r="O311" s="164"/>
      <c r="P311" s="165" t="str">
        <f t="shared" si="30"/>
        <v/>
      </c>
      <c r="Q311" s="166"/>
      <c r="R311" s="150">
        <f t="shared" si="35"/>
        <v>0</v>
      </c>
      <c r="S311" s="150">
        <f>IF(S307&gt;0,R311*S307,99999999)</f>
        <v>99999999</v>
      </c>
      <c r="T311" s="157" t="str">
        <f t="shared" si="33"/>
        <v/>
      </c>
      <c r="U311" s="157" t="str">
        <f t="shared" si="32"/>
        <v/>
      </c>
    </row>
    <row r="312" spans="10:21" ht="17.25" customHeight="1" x14ac:dyDescent="0.15">
      <c r="J312" s="160"/>
      <c r="K312" s="161"/>
      <c r="L312" s="161"/>
      <c r="M312" s="162" t="s">
        <v>181</v>
      </c>
      <c r="N312" s="163" t="str">
        <f>IF(K307&amp;L307&lt;&gt;"",IF($D$24&lt;&gt;"",$D$24,""),"")</f>
        <v/>
      </c>
      <c r="O312" s="164"/>
      <c r="P312" s="165" t="str">
        <f t="shared" si="30"/>
        <v/>
      </c>
      <c r="Q312" s="166"/>
      <c r="R312" s="150">
        <f t="shared" si="35"/>
        <v>0</v>
      </c>
      <c r="S312" s="150">
        <f>IF(S307&gt;0,R312*S307,99999999)</f>
        <v>99999999</v>
      </c>
      <c r="T312" s="157" t="str">
        <f t="shared" si="33"/>
        <v/>
      </c>
      <c r="U312" s="157" t="str">
        <f t="shared" si="32"/>
        <v/>
      </c>
    </row>
    <row r="313" spans="10:21" ht="17.25" customHeight="1" x14ac:dyDescent="0.15">
      <c r="J313" s="160"/>
      <c r="K313" s="161"/>
      <c r="L313" s="161"/>
      <c r="M313" s="162" t="s">
        <v>181</v>
      </c>
      <c r="N313" s="163" t="str">
        <f>IF(K307&amp;L307&lt;&gt;"",IF($D$25&lt;&gt;"",$D$25,""),"")</f>
        <v/>
      </c>
      <c r="O313" s="164"/>
      <c r="P313" s="165" t="str">
        <f t="shared" si="30"/>
        <v/>
      </c>
      <c r="Q313" s="166"/>
      <c r="R313" s="150">
        <f t="shared" si="35"/>
        <v>0</v>
      </c>
      <c r="S313" s="150">
        <f>IF(S307&gt;0,R313*S307,99999999)</f>
        <v>99999999</v>
      </c>
      <c r="T313" s="157" t="str">
        <f t="shared" si="33"/>
        <v/>
      </c>
      <c r="U313" s="157" t="str">
        <f t="shared" si="32"/>
        <v/>
      </c>
    </row>
    <row r="314" spans="10:21" ht="17.25" customHeight="1" x14ac:dyDescent="0.15">
      <c r="J314" s="160"/>
      <c r="K314" s="161"/>
      <c r="L314" s="161"/>
      <c r="M314" s="162" t="s">
        <v>181</v>
      </c>
      <c r="N314" s="163" t="str">
        <f>IF(K307&amp;L307&lt;&gt;"",IF($D$26&lt;&gt;"",$D$26,""),"")</f>
        <v/>
      </c>
      <c r="O314" s="164"/>
      <c r="P314" s="165" t="str">
        <f t="shared" si="30"/>
        <v/>
      </c>
      <c r="Q314" s="166"/>
      <c r="R314" s="150">
        <f t="shared" si="35"/>
        <v>0</v>
      </c>
      <c r="S314" s="150">
        <f>IF(S307&gt;0,R314*S307,99999999)</f>
        <v>99999999</v>
      </c>
      <c r="T314" s="157" t="str">
        <f t="shared" si="33"/>
        <v/>
      </c>
      <c r="U314" s="157" t="str">
        <f t="shared" si="32"/>
        <v/>
      </c>
    </row>
    <row r="315" spans="10:21" ht="17.25" customHeight="1" x14ac:dyDescent="0.15">
      <c r="J315" s="160"/>
      <c r="K315" s="161"/>
      <c r="L315" s="161"/>
      <c r="M315" s="162" t="s">
        <v>181</v>
      </c>
      <c r="N315" s="163" t="str">
        <f>IF(K307&amp;L307&lt;&gt;"",IF($D$27&lt;&gt;"",$D$27,""),"")</f>
        <v/>
      </c>
      <c r="O315" s="164"/>
      <c r="P315" s="165" t="str">
        <f t="shared" si="30"/>
        <v/>
      </c>
      <c r="Q315" s="166"/>
      <c r="R315" s="150">
        <f t="shared" si="35"/>
        <v>0</v>
      </c>
      <c r="S315" s="150">
        <f>IF(S307&gt;0,R315*S307,99999999)</f>
        <v>99999999</v>
      </c>
      <c r="T315" s="157" t="str">
        <f t="shared" si="33"/>
        <v/>
      </c>
      <c r="U315" s="157" t="str">
        <f t="shared" si="32"/>
        <v/>
      </c>
    </row>
    <row r="316" spans="10:21" ht="17.25" customHeight="1" x14ac:dyDescent="0.15">
      <c r="J316" s="160"/>
      <c r="K316" s="161"/>
      <c r="L316" s="161"/>
      <c r="M316" s="162" t="s">
        <v>181</v>
      </c>
      <c r="N316" s="163" t="str">
        <f>IF(K307&amp;L307&lt;&gt;"",IF($D$28&lt;&gt;"",$D$28,""),"")</f>
        <v/>
      </c>
      <c r="O316" s="164"/>
      <c r="P316" s="165" t="str">
        <f t="shared" si="30"/>
        <v/>
      </c>
      <c r="Q316" s="166"/>
      <c r="R316" s="150">
        <f t="shared" si="35"/>
        <v>0</v>
      </c>
      <c r="S316" s="150">
        <f>IF(S307&gt;0,R316*S307,99999999)</f>
        <v>99999999</v>
      </c>
      <c r="T316" s="157" t="str">
        <f t="shared" si="33"/>
        <v/>
      </c>
      <c r="U316" s="157" t="str">
        <f t="shared" si="32"/>
        <v/>
      </c>
    </row>
    <row r="317" spans="10:21" ht="17.25" customHeight="1" x14ac:dyDescent="0.15">
      <c r="J317" s="160"/>
      <c r="K317" s="161"/>
      <c r="L317" s="161"/>
      <c r="M317" s="162" t="s">
        <v>181</v>
      </c>
      <c r="N317" s="163" t="str">
        <f>IF(K307&amp;L307&lt;&gt;"",IF($D$29&lt;&gt;"",$D$29,""),"")</f>
        <v/>
      </c>
      <c r="O317" s="164"/>
      <c r="P317" s="165" t="str">
        <f t="shared" si="30"/>
        <v/>
      </c>
      <c r="Q317" s="166"/>
      <c r="R317" s="150">
        <f t="shared" si="35"/>
        <v>0</v>
      </c>
      <c r="S317" s="150">
        <f>IF(S307&gt;0,R317*S307,99999999)</f>
        <v>99999999</v>
      </c>
      <c r="T317" s="157" t="str">
        <f t="shared" si="33"/>
        <v/>
      </c>
      <c r="U317" s="157" t="str">
        <f t="shared" si="32"/>
        <v/>
      </c>
    </row>
    <row r="318" spans="10:21" ht="17.25" hidden="1" customHeight="1" outlineLevel="1" x14ac:dyDescent="0.15">
      <c r="J318" s="160"/>
      <c r="K318" s="161"/>
      <c r="L318" s="161"/>
      <c r="M318" s="162" t="s">
        <v>181</v>
      </c>
      <c r="N318" s="163" t="str">
        <f>IF(K307&amp;L307&lt;&gt;"",IF($D$30&lt;&gt;"",$D$30,""),"")</f>
        <v/>
      </c>
      <c r="O318" s="164"/>
      <c r="P318" s="165" t="str">
        <f t="shared" si="30"/>
        <v/>
      </c>
      <c r="Q318" s="166"/>
      <c r="R318" s="150">
        <f>IF(N318&lt;&gt;"",VLOOKUP(N318,$D$19:$E$34,2,FALSE),0)</f>
        <v>0</v>
      </c>
      <c r="S318" s="150">
        <f>IF(S307&gt;0,R318*S307,99999999)</f>
        <v>99999999</v>
      </c>
      <c r="T318" s="157" t="str">
        <f t="shared" si="33"/>
        <v/>
      </c>
      <c r="U318" s="157" t="str">
        <f t="shared" si="32"/>
        <v/>
      </c>
    </row>
    <row r="319" spans="10:21" ht="17.25" hidden="1" customHeight="1" outlineLevel="1" x14ac:dyDescent="0.15">
      <c r="J319" s="160"/>
      <c r="K319" s="161"/>
      <c r="L319" s="161"/>
      <c r="M319" s="162" t="s">
        <v>181</v>
      </c>
      <c r="N319" s="163" t="str">
        <f>IF(K307&amp;L307&lt;&gt;"",IF($D$31&lt;&gt;"",$D$31,""),"")</f>
        <v/>
      </c>
      <c r="O319" s="164"/>
      <c r="P319" s="165" t="str">
        <f t="shared" si="30"/>
        <v/>
      </c>
      <c r="Q319" s="166"/>
      <c r="R319" s="150">
        <f>IF(N319&lt;&gt;"",VLOOKUP(N319,$D$19:$E$34,2,FALSE),0)</f>
        <v>0</v>
      </c>
      <c r="S319" s="150">
        <f>IF(S307&gt;0,R319*S307,99999999)</f>
        <v>99999999</v>
      </c>
      <c r="T319" s="157" t="str">
        <f t="shared" si="33"/>
        <v/>
      </c>
      <c r="U319" s="157" t="str">
        <f t="shared" si="32"/>
        <v/>
      </c>
    </row>
    <row r="320" spans="10:21" ht="17.25" hidden="1" customHeight="1" outlineLevel="1" x14ac:dyDescent="0.15">
      <c r="J320" s="160"/>
      <c r="K320" s="161"/>
      <c r="L320" s="161"/>
      <c r="M320" s="162" t="s">
        <v>181</v>
      </c>
      <c r="N320" s="163" t="str">
        <f>IF(K307&amp;L307&lt;&gt;"",IF($D$32&lt;&gt;"",$D$32,""),"")</f>
        <v/>
      </c>
      <c r="O320" s="164"/>
      <c r="P320" s="165" t="str">
        <f t="shared" si="30"/>
        <v/>
      </c>
      <c r="Q320" s="166"/>
      <c r="R320" s="150">
        <f>IF(N320&lt;&gt;"",VLOOKUP(N320,$D$19:$E$34,2,FALSE),0)</f>
        <v>0</v>
      </c>
      <c r="S320" s="150">
        <f>IF(S307&gt;0,R320*S307,99999999)</f>
        <v>99999999</v>
      </c>
      <c r="T320" s="157" t="str">
        <f t="shared" si="33"/>
        <v/>
      </c>
      <c r="U320" s="157" t="str">
        <f t="shared" si="32"/>
        <v/>
      </c>
    </row>
    <row r="321" spans="10:21" ht="17.25" hidden="1" customHeight="1" outlineLevel="1" x14ac:dyDescent="0.15">
      <c r="J321" s="160"/>
      <c r="K321" s="161"/>
      <c r="L321" s="161"/>
      <c r="M321" s="162" t="s">
        <v>181</v>
      </c>
      <c r="N321" s="163" t="str">
        <f>IF(K307&amp;L307&lt;&gt;"",IF($D$33&lt;&gt;"",$D$33,""),"")</f>
        <v/>
      </c>
      <c r="O321" s="164"/>
      <c r="P321" s="165" t="str">
        <f t="shared" si="30"/>
        <v/>
      </c>
      <c r="Q321" s="166"/>
      <c r="R321" s="150">
        <f>IF(N321&lt;&gt;"",VLOOKUP(N321,$D$19:$E$34,2,FALSE),0)</f>
        <v>0</v>
      </c>
      <c r="S321" s="150">
        <f>IF(S307&gt;0,R321*S307,99999999)</f>
        <v>99999999</v>
      </c>
      <c r="T321" s="157" t="str">
        <f t="shared" si="33"/>
        <v/>
      </c>
      <c r="U321" s="157" t="str">
        <f t="shared" si="32"/>
        <v/>
      </c>
    </row>
    <row r="322" spans="10:21" ht="17.25" hidden="1" customHeight="1" outlineLevel="1" x14ac:dyDescent="0.15">
      <c r="J322" s="172"/>
      <c r="K322" s="173"/>
      <c r="L322" s="173"/>
      <c r="M322" s="174" t="s">
        <v>181</v>
      </c>
      <c r="N322" s="171" t="str">
        <f>IF(K307&amp;L307&lt;&gt;"",IF($D$34&lt;&gt;"",$D$34,""),"")</f>
        <v/>
      </c>
      <c r="O322" s="170"/>
      <c r="P322" s="165" t="str">
        <f t="shared" si="30"/>
        <v/>
      </c>
      <c r="Q322" s="175"/>
      <c r="R322" s="150">
        <f>IF(N322&lt;&gt;"",VLOOKUP(N322,$D$19:$E$34,2,FALSE),0)</f>
        <v>0</v>
      </c>
      <c r="S322" s="150">
        <f>IF(S307&gt;0,R322*S307,99999999)</f>
        <v>99999999</v>
      </c>
      <c r="T322" s="157" t="str">
        <f t="shared" si="33"/>
        <v/>
      </c>
      <c r="U322" s="157" t="str">
        <f t="shared" si="32"/>
        <v/>
      </c>
    </row>
    <row r="323" spans="10:21" ht="17.25" customHeight="1" collapsed="1" x14ac:dyDescent="0.15">
      <c r="J323" s="151">
        <v>20</v>
      </c>
      <c r="K323" s="152"/>
      <c r="L323" s="152"/>
      <c r="M323" s="153" t="s">
        <v>182</v>
      </c>
      <c r="N323" s="154" t="str">
        <f>IF(K323&amp;L323&lt;&gt;"",IF($D$19&lt;&gt;"",$D$19,""),"")</f>
        <v/>
      </c>
      <c r="O323" s="152"/>
      <c r="P323" s="155" t="str">
        <f t="shared" si="30"/>
        <v/>
      </c>
      <c r="Q323" s="156"/>
      <c r="R323" s="150">
        <f t="shared" ref="R323:R333" si="36">IF(N323&lt;&gt;"",VLOOKUP(N323,$D$19:$E$29,2,FALSE),0)</f>
        <v>0</v>
      </c>
      <c r="S323" s="150">
        <f>IF($E$19&gt;0,IF(MOD(O323,$E$19)=0,O323/$E$19,-1),-1)</f>
        <v>-1</v>
      </c>
      <c r="T323" s="157" t="str">
        <f>IF(N323&lt;&gt;"",IF(O323&lt;&gt;"",IF(S323&gt;0,"OK","数量が不足しています"),"数量が未入力です"),"")</f>
        <v/>
      </c>
      <c r="U323" s="157" t="str">
        <f t="shared" si="32"/>
        <v/>
      </c>
    </row>
    <row r="324" spans="10:21" ht="17.25" customHeight="1" x14ac:dyDescent="0.15">
      <c r="J324" s="160"/>
      <c r="K324" s="161"/>
      <c r="L324" s="161"/>
      <c r="M324" s="162" t="s">
        <v>181</v>
      </c>
      <c r="N324" s="163" t="str">
        <f>IF(K323&amp;L323&lt;&gt;"",IF($D$20&lt;&gt;"",$D$20,""),"")</f>
        <v/>
      </c>
      <c r="O324" s="164"/>
      <c r="P324" s="165" t="str">
        <f t="shared" si="30"/>
        <v/>
      </c>
      <c r="Q324" s="166"/>
      <c r="R324" s="150">
        <f t="shared" si="36"/>
        <v>0</v>
      </c>
      <c r="S324" s="150">
        <f>IF(S323&gt;0,R324*S323,99999999)</f>
        <v>99999999</v>
      </c>
      <c r="T324" s="157" t="str">
        <f t="shared" si="33"/>
        <v/>
      </c>
      <c r="U324" s="157" t="str">
        <f t="shared" si="32"/>
        <v/>
      </c>
    </row>
    <row r="325" spans="10:21" ht="17.25" customHeight="1" x14ac:dyDescent="0.15">
      <c r="J325" s="160"/>
      <c r="K325" s="161"/>
      <c r="L325" s="161"/>
      <c r="M325" s="162" t="s">
        <v>181</v>
      </c>
      <c r="N325" s="163" t="str">
        <f>IF(K323&amp;L323&lt;&gt;"",IF($D$21&lt;&gt;"",$D$21,""),"")</f>
        <v/>
      </c>
      <c r="O325" s="164"/>
      <c r="P325" s="165" t="str">
        <f t="shared" si="30"/>
        <v/>
      </c>
      <c r="Q325" s="166"/>
      <c r="R325" s="150">
        <f t="shared" si="36"/>
        <v>0</v>
      </c>
      <c r="S325" s="150">
        <f>IF(S323&gt;0,R325*S323,99999999)</f>
        <v>99999999</v>
      </c>
      <c r="T325" s="157" t="str">
        <f t="shared" si="33"/>
        <v/>
      </c>
      <c r="U325" s="157" t="str">
        <f t="shared" si="32"/>
        <v/>
      </c>
    </row>
    <row r="326" spans="10:21" ht="17.25" customHeight="1" x14ac:dyDescent="0.15">
      <c r="J326" s="160"/>
      <c r="K326" s="161"/>
      <c r="L326" s="161"/>
      <c r="M326" s="162" t="s">
        <v>181</v>
      </c>
      <c r="N326" s="163" t="str">
        <f>IF(K323&amp;L323&lt;&gt;"",IF($D$22&lt;&gt;"",$D$22,""),"")</f>
        <v/>
      </c>
      <c r="O326" s="164"/>
      <c r="P326" s="165" t="str">
        <f t="shared" si="30"/>
        <v/>
      </c>
      <c r="Q326" s="166"/>
      <c r="R326" s="150">
        <f t="shared" si="36"/>
        <v>0</v>
      </c>
      <c r="S326" s="150">
        <f>IF(S323&gt;0,R326*S323,99999999)</f>
        <v>99999999</v>
      </c>
      <c r="T326" s="157" t="str">
        <f t="shared" si="33"/>
        <v/>
      </c>
      <c r="U326" s="157" t="str">
        <f t="shared" si="32"/>
        <v/>
      </c>
    </row>
    <row r="327" spans="10:21" ht="17.25" customHeight="1" x14ac:dyDescent="0.15">
      <c r="J327" s="160"/>
      <c r="K327" s="161"/>
      <c r="L327" s="161"/>
      <c r="M327" s="162" t="s">
        <v>181</v>
      </c>
      <c r="N327" s="163" t="str">
        <f>IF(K323&amp;L323&lt;&gt;"",IF($D$23&lt;&gt;"",$D$23,""),"")</f>
        <v/>
      </c>
      <c r="O327" s="164"/>
      <c r="P327" s="165" t="str">
        <f t="shared" si="30"/>
        <v/>
      </c>
      <c r="Q327" s="166"/>
      <c r="R327" s="150">
        <f t="shared" si="36"/>
        <v>0</v>
      </c>
      <c r="S327" s="150">
        <f>IF(S323&gt;0,R327*S323,99999999)</f>
        <v>99999999</v>
      </c>
      <c r="T327" s="157" t="str">
        <f t="shared" si="33"/>
        <v/>
      </c>
      <c r="U327" s="157" t="str">
        <f t="shared" si="32"/>
        <v/>
      </c>
    </row>
    <row r="328" spans="10:21" ht="17.25" customHeight="1" x14ac:dyDescent="0.15">
      <c r="J328" s="160"/>
      <c r="K328" s="161"/>
      <c r="L328" s="161"/>
      <c r="M328" s="162" t="s">
        <v>181</v>
      </c>
      <c r="N328" s="163" t="str">
        <f>IF(K323&amp;L323&lt;&gt;"",IF($D$24&lt;&gt;"",$D$24,""),"")</f>
        <v/>
      </c>
      <c r="O328" s="164"/>
      <c r="P328" s="165" t="str">
        <f t="shared" si="30"/>
        <v/>
      </c>
      <c r="Q328" s="166"/>
      <c r="R328" s="150">
        <f t="shared" si="36"/>
        <v>0</v>
      </c>
      <c r="S328" s="150">
        <f>IF(S323&gt;0,R328*S323,99999999)</f>
        <v>99999999</v>
      </c>
      <c r="T328" s="157" t="str">
        <f t="shared" si="33"/>
        <v/>
      </c>
      <c r="U328" s="157" t="str">
        <f t="shared" si="32"/>
        <v/>
      </c>
    </row>
    <row r="329" spans="10:21" ht="17.25" customHeight="1" x14ac:dyDescent="0.15">
      <c r="J329" s="160"/>
      <c r="K329" s="161"/>
      <c r="L329" s="161"/>
      <c r="M329" s="162" t="s">
        <v>181</v>
      </c>
      <c r="N329" s="163" t="str">
        <f>IF(K323&amp;L323&lt;&gt;"",IF($D$25&lt;&gt;"",$D$25,""),"")</f>
        <v/>
      </c>
      <c r="O329" s="164"/>
      <c r="P329" s="165" t="str">
        <f t="shared" si="30"/>
        <v/>
      </c>
      <c r="Q329" s="166"/>
      <c r="R329" s="150">
        <f t="shared" si="36"/>
        <v>0</v>
      </c>
      <c r="S329" s="150">
        <f>IF(S323&gt;0,R329*S323,99999999)</f>
        <v>99999999</v>
      </c>
      <c r="T329" s="157" t="str">
        <f t="shared" si="33"/>
        <v/>
      </c>
      <c r="U329" s="157" t="str">
        <f t="shared" si="32"/>
        <v/>
      </c>
    </row>
    <row r="330" spans="10:21" ht="17.25" customHeight="1" x14ac:dyDescent="0.15">
      <c r="J330" s="160"/>
      <c r="K330" s="161"/>
      <c r="L330" s="161"/>
      <c r="M330" s="162" t="s">
        <v>181</v>
      </c>
      <c r="N330" s="163" t="str">
        <f>IF(K323&amp;L323&lt;&gt;"",IF($D$26&lt;&gt;"",$D$26,""),"")</f>
        <v/>
      </c>
      <c r="O330" s="164"/>
      <c r="P330" s="165" t="str">
        <f t="shared" si="30"/>
        <v/>
      </c>
      <c r="Q330" s="166"/>
      <c r="R330" s="150">
        <f t="shared" si="36"/>
        <v>0</v>
      </c>
      <c r="S330" s="150">
        <f>IF(S323&gt;0,R330*S323,99999999)</f>
        <v>99999999</v>
      </c>
      <c r="T330" s="157" t="str">
        <f t="shared" si="33"/>
        <v/>
      </c>
      <c r="U330" s="157" t="str">
        <f t="shared" si="32"/>
        <v/>
      </c>
    </row>
    <row r="331" spans="10:21" ht="17.25" customHeight="1" x14ac:dyDescent="0.15">
      <c r="J331" s="160"/>
      <c r="K331" s="161"/>
      <c r="L331" s="161"/>
      <c r="M331" s="162" t="s">
        <v>181</v>
      </c>
      <c r="N331" s="163" t="str">
        <f>IF(K323&amp;L323&lt;&gt;"",IF($D$27&lt;&gt;"",$D$27,""),"")</f>
        <v/>
      </c>
      <c r="O331" s="164"/>
      <c r="P331" s="165" t="str">
        <f t="shared" si="30"/>
        <v/>
      </c>
      <c r="Q331" s="166"/>
      <c r="R331" s="150">
        <f t="shared" si="36"/>
        <v>0</v>
      </c>
      <c r="S331" s="150">
        <f>IF(S323&gt;0,R331*S323,99999999)</f>
        <v>99999999</v>
      </c>
      <c r="T331" s="157" t="str">
        <f t="shared" si="33"/>
        <v/>
      </c>
      <c r="U331" s="157" t="str">
        <f t="shared" si="32"/>
        <v/>
      </c>
    </row>
    <row r="332" spans="10:21" ht="17.25" customHeight="1" x14ac:dyDescent="0.15">
      <c r="J332" s="160"/>
      <c r="K332" s="161"/>
      <c r="L332" s="161"/>
      <c r="M332" s="162" t="s">
        <v>181</v>
      </c>
      <c r="N332" s="163" t="str">
        <f>IF(K323&amp;L323&lt;&gt;"",IF($D$28&lt;&gt;"",$D$28,""),"")</f>
        <v/>
      </c>
      <c r="O332" s="164"/>
      <c r="P332" s="165" t="str">
        <f t="shared" si="30"/>
        <v/>
      </c>
      <c r="Q332" s="166"/>
      <c r="R332" s="150">
        <f t="shared" si="36"/>
        <v>0</v>
      </c>
      <c r="S332" s="150">
        <f>IF(S323&gt;0,R332*S323,99999999)</f>
        <v>99999999</v>
      </c>
      <c r="T332" s="157" t="str">
        <f t="shared" si="33"/>
        <v/>
      </c>
      <c r="U332" s="157" t="str">
        <f t="shared" si="32"/>
        <v/>
      </c>
    </row>
    <row r="333" spans="10:21" ht="17.25" customHeight="1" x14ac:dyDescent="0.15">
      <c r="J333" s="160"/>
      <c r="K333" s="161"/>
      <c r="L333" s="161"/>
      <c r="M333" s="162" t="s">
        <v>181</v>
      </c>
      <c r="N333" s="163" t="str">
        <f>IF(K323&amp;L323&lt;&gt;"",IF($D$29&lt;&gt;"",$D$29,""),"")</f>
        <v/>
      </c>
      <c r="O333" s="164"/>
      <c r="P333" s="165" t="str">
        <f t="shared" si="30"/>
        <v/>
      </c>
      <c r="Q333" s="166"/>
      <c r="R333" s="150">
        <f t="shared" si="36"/>
        <v>0</v>
      </c>
      <c r="S333" s="150">
        <f>IF(S323&gt;0,R333*S323,99999999)</f>
        <v>99999999</v>
      </c>
      <c r="T333" s="157" t="str">
        <f t="shared" si="33"/>
        <v/>
      </c>
      <c r="U333" s="157" t="str">
        <f t="shared" si="32"/>
        <v/>
      </c>
    </row>
    <row r="334" spans="10:21" ht="17.25" hidden="1" customHeight="1" outlineLevel="1" x14ac:dyDescent="0.15">
      <c r="J334" s="160"/>
      <c r="K334" s="161"/>
      <c r="L334" s="161"/>
      <c r="M334" s="162" t="s">
        <v>181</v>
      </c>
      <c r="N334" s="163" t="str">
        <f>IF(K323&amp;L323&lt;&gt;"",IF($D$30&lt;&gt;"",$D$30,""),"")</f>
        <v/>
      </c>
      <c r="O334" s="164"/>
      <c r="P334" s="165" t="str">
        <f t="shared" si="30"/>
        <v/>
      </c>
      <c r="Q334" s="166"/>
      <c r="R334" s="150">
        <f>IF(N334&lt;&gt;"",VLOOKUP(N334,$D$19:$E$34,2,FALSE),0)</f>
        <v>0</v>
      </c>
      <c r="S334" s="150">
        <f>IF(S323&gt;0,R334*S323,99999999)</f>
        <v>99999999</v>
      </c>
      <c r="T334" s="157" t="str">
        <f t="shared" si="33"/>
        <v/>
      </c>
      <c r="U334" s="157" t="str">
        <f t="shared" si="32"/>
        <v/>
      </c>
    </row>
    <row r="335" spans="10:21" ht="17.25" hidden="1" customHeight="1" outlineLevel="1" x14ac:dyDescent="0.15">
      <c r="J335" s="160"/>
      <c r="K335" s="161"/>
      <c r="L335" s="161"/>
      <c r="M335" s="162" t="s">
        <v>181</v>
      </c>
      <c r="N335" s="163" t="str">
        <f>IF(K323&amp;L323&lt;&gt;"",IF($D$31&lt;&gt;"",$D$31,""),"")</f>
        <v/>
      </c>
      <c r="O335" s="164"/>
      <c r="P335" s="165" t="str">
        <f t="shared" si="30"/>
        <v/>
      </c>
      <c r="Q335" s="166"/>
      <c r="R335" s="150">
        <f>IF(N335&lt;&gt;"",VLOOKUP(N335,$D$19:$E$34,2,FALSE),0)</f>
        <v>0</v>
      </c>
      <c r="S335" s="150">
        <f>IF(S323&gt;0,R335*S323,99999999)</f>
        <v>99999999</v>
      </c>
      <c r="T335" s="157" t="str">
        <f t="shared" si="33"/>
        <v/>
      </c>
      <c r="U335" s="157" t="str">
        <f t="shared" si="32"/>
        <v/>
      </c>
    </row>
    <row r="336" spans="10:21" ht="17.25" hidden="1" customHeight="1" outlineLevel="1" x14ac:dyDescent="0.15">
      <c r="J336" s="160"/>
      <c r="K336" s="161"/>
      <c r="L336" s="161"/>
      <c r="M336" s="162" t="s">
        <v>181</v>
      </c>
      <c r="N336" s="163" t="str">
        <f>IF(K323&amp;L323&lt;&gt;"",IF($D$32&lt;&gt;"",$D$32,""),"")</f>
        <v/>
      </c>
      <c r="O336" s="164"/>
      <c r="P336" s="165" t="str">
        <f t="shared" si="30"/>
        <v/>
      </c>
      <c r="Q336" s="166"/>
      <c r="R336" s="150">
        <f>IF(N336&lt;&gt;"",VLOOKUP(N336,$D$19:$E$34,2,FALSE),0)</f>
        <v>0</v>
      </c>
      <c r="S336" s="150">
        <f>IF(S323&gt;0,R336*S323,99999999)</f>
        <v>99999999</v>
      </c>
      <c r="T336" s="157" t="str">
        <f t="shared" si="33"/>
        <v/>
      </c>
      <c r="U336" s="157" t="str">
        <f t="shared" si="32"/>
        <v/>
      </c>
    </row>
    <row r="337" spans="10:21" ht="17.25" hidden="1" customHeight="1" outlineLevel="1" x14ac:dyDescent="0.15">
      <c r="J337" s="160"/>
      <c r="K337" s="161"/>
      <c r="L337" s="161"/>
      <c r="M337" s="162" t="s">
        <v>181</v>
      </c>
      <c r="N337" s="163" t="str">
        <f>IF(K323&amp;L323&lt;&gt;"",IF($D$33&lt;&gt;"",$D$33,""),"")</f>
        <v/>
      </c>
      <c r="O337" s="164"/>
      <c r="P337" s="165" t="str">
        <f t="shared" si="30"/>
        <v/>
      </c>
      <c r="Q337" s="166"/>
      <c r="R337" s="150">
        <f>IF(N337&lt;&gt;"",VLOOKUP(N337,$D$19:$E$34,2,FALSE),0)</f>
        <v>0</v>
      </c>
      <c r="S337" s="150">
        <f>IF(S323&gt;0,R337*S323,99999999)</f>
        <v>99999999</v>
      </c>
      <c r="T337" s="157" t="str">
        <f t="shared" si="33"/>
        <v/>
      </c>
      <c r="U337" s="157" t="str">
        <f t="shared" si="32"/>
        <v/>
      </c>
    </row>
    <row r="338" spans="10:21" ht="17.25" hidden="1" customHeight="1" outlineLevel="1" x14ac:dyDescent="0.15">
      <c r="J338" s="172"/>
      <c r="K338" s="173"/>
      <c r="L338" s="173"/>
      <c r="M338" s="174" t="s">
        <v>181</v>
      </c>
      <c r="N338" s="171" t="str">
        <f>IF(K323&amp;L323&lt;&gt;"",IF($D$34&lt;&gt;"",$D$34,""),"")</f>
        <v/>
      </c>
      <c r="O338" s="170"/>
      <c r="P338" s="165" t="str">
        <f t="shared" si="30"/>
        <v/>
      </c>
      <c r="Q338" s="175"/>
      <c r="R338" s="150">
        <f>IF(N338&lt;&gt;"",VLOOKUP(N338,$D$19:$E$34,2,FALSE),0)</f>
        <v>0</v>
      </c>
      <c r="S338" s="150">
        <f>IF(S323&gt;0,R338*S323,99999999)</f>
        <v>99999999</v>
      </c>
      <c r="T338" s="157" t="str">
        <f t="shared" si="33"/>
        <v/>
      </c>
      <c r="U338" s="157" t="str">
        <f t="shared" si="32"/>
        <v/>
      </c>
    </row>
    <row r="339" spans="10:21" ht="17.25" customHeight="1" collapsed="1" x14ac:dyDescent="0.15">
      <c r="J339" s="151">
        <v>21</v>
      </c>
      <c r="K339" s="152"/>
      <c r="L339" s="152"/>
      <c r="M339" s="153" t="s">
        <v>182</v>
      </c>
      <c r="N339" s="154" t="str">
        <f>IF(K339&amp;L339&lt;&gt;"",IF($D$19&lt;&gt;"",$D$19,""),"")</f>
        <v/>
      </c>
      <c r="O339" s="152"/>
      <c r="P339" s="155" t="str">
        <f t="shared" ref="P339:P402" si="37">IF(ISERROR(ROUND(Q339/O339,0)),"",ROUND(Q339/O339,0))</f>
        <v/>
      </c>
      <c r="Q339" s="156"/>
      <c r="R339" s="150">
        <f t="shared" ref="R339:R349" si="38">IF(N339&lt;&gt;"",VLOOKUP(N339,$D$19:$E$29,2,FALSE),0)</f>
        <v>0</v>
      </c>
      <c r="S339" s="150">
        <f>IF($E$19&gt;0,IF(MOD(O339,$E$19)=0,O339/$E$19,-1),-1)</f>
        <v>-1</v>
      </c>
      <c r="T339" s="157" t="str">
        <f>IF(N339&lt;&gt;"",IF(O339&lt;&gt;"",IF(S339&gt;0,"OK","数量が不足しています"),"数量が未入力です"),"")</f>
        <v/>
      </c>
      <c r="U339" s="157" t="str">
        <f t="shared" ref="U339:U402" si="39">IF(O339&lt;&gt;"",IF(Q339&lt;&gt;"","OK","未入力です"),"")</f>
        <v/>
      </c>
    </row>
    <row r="340" spans="10:21" ht="17.25" customHeight="1" x14ac:dyDescent="0.15">
      <c r="J340" s="160"/>
      <c r="K340" s="161"/>
      <c r="L340" s="161"/>
      <c r="M340" s="162" t="s">
        <v>181</v>
      </c>
      <c r="N340" s="163" t="str">
        <f>IF(K339&amp;L339&lt;&gt;"",IF($D$20&lt;&gt;"",$D$20,""),"")</f>
        <v/>
      </c>
      <c r="O340" s="164"/>
      <c r="P340" s="165" t="str">
        <f t="shared" si="37"/>
        <v/>
      </c>
      <c r="Q340" s="166"/>
      <c r="R340" s="150">
        <f t="shared" si="38"/>
        <v>0</v>
      </c>
      <c r="S340" s="150">
        <f>IF(S339&gt;0,R340*S339,99999999)</f>
        <v>99999999</v>
      </c>
      <c r="T340" s="157" t="str">
        <f t="shared" ref="T340:T402" si="40">IF(N340&lt;&gt;"",IF(O340&lt;&gt;"",IF(O340&gt;=S340,"OK","数量が不足しています"),"数量が未入力です"),"")</f>
        <v/>
      </c>
      <c r="U340" s="157" t="str">
        <f t="shared" si="39"/>
        <v/>
      </c>
    </row>
    <row r="341" spans="10:21" ht="17.25" customHeight="1" x14ac:dyDescent="0.15">
      <c r="J341" s="160"/>
      <c r="K341" s="161"/>
      <c r="L341" s="161"/>
      <c r="M341" s="162" t="s">
        <v>181</v>
      </c>
      <c r="N341" s="163" t="str">
        <f>IF(K339&amp;L339&lt;&gt;"",IF($D$21&lt;&gt;"",$D$21,""),"")</f>
        <v/>
      </c>
      <c r="O341" s="164"/>
      <c r="P341" s="165" t="str">
        <f t="shared" si="37"/>
        <v/>
      </c>
      <c r="Q341" s="166"/>
      <c r="R341" s="150">
        <f t="shared" si="38"/>
        <v>0</v>
      </c>
      <c r="S341" s="150">
        <f>IF(S339&gt;0,R341*S339,99999999)</f>
        <v>99999999</v>
      </c>
      <c r="T341" s="157" t="str">
        <f t="shared" si="40"/>
        <v/>
      </c>
      <c r="U341" s="157" t="str">
        <f t="shared" si="39"/>
        <v/>
      </c>
    </row>
    <row r="342" spans="10:21" ht="17.25" customHeight="1" x14ac:dyDescent="0.15">
      <c r="J342" s="160"/>
      <c r="K342" s="161"/>
      <c r="L342" s="161"/>
      <c r="M342" s="162" t="s">
        <v>181</v>
      </c>
      <c r="N342" s="163" t="str">
        <f>IF(K339&amp;L339&lt;&gt;"",IF($D$22&lt;&gt;"",$D$22,""),"")</f>
        <v/>
      </c>
      <c r="O342" s="164"/>
      <c r="P342" s="165" t="str">
        <f t="shared" si="37"/>
        <v/>
      </c>
      <c r="Q342" s="166"/>
      <c r="R342" s="150">
        <f t="shared" si="38"/>
        <v>0</v>
      </c>
      <c r="S342" s="150">
        <f>IF(S339&gt;0,R342*S339,99999999)</f>
        <v>99999999</v>
      </c>
      <c r="T342" s="157" t="str">
        <f t="shared" si="40"/>
        <v/>
      </c>
      <c r="U342" s="157" t="str">
        <f t="shared" si="39"/>
        <v/>
      </c>
    </row>
    <row r="343" spans="10:21" ht="17.25" customHeight="1" x14ac:dyDescent="0.15">
      <c r="J343" s="160"/>
      <c r="K343" s="161"/>
      <c r="L343" s="161"/>
      <c r="M343" s="162" t="s">
        <v>181</v>
      </c>
      <c r="N343" s="163" t="str">
        <f>IF(K339&amp;L339&lt;&gt;"",IF($D$23&lt;&gt;"",$D$23,""),"")</f>
        <v/>
      </c>
      <c r="O343" s="164"/>
      <c r="P343" s="165" t="str">
        <f t="shared" si="37"/>
        <v/>
      </c>
      <c r="Q343" s="166"/>
      <c r="R343" s="150">
        <f t="shared" si="38"/>
        <v>0</v>
      </c>
      <c r="S343" s="150">
        <f>IF(S339&gt;0,R343*S339,99999999)</f>
        <v>99999999</v>
      </c>
      <c r="T343" s="157" t="str">
        <f t="shared" si="40"/>
        <v/>
      </c>
      <c r="U343" s="157" t="str">
        <f t="shared" si="39"/>
        <v/>
      </c>
    </row>
    <row r="344" spans="10:21" ht="17.25" customHeight="1" x14ac:dyDescent="0.15">
      <c r="J344" s="160"/>
      <c r="K344" s="161"/>
      <c r="L344" s="161"/>
      <c r="M344" s="162" t="s">
        <v>181</v>
      </c>
      <c r="N344" s="163" t="str">
        <f>IF(K339&amp;L339&lt;&gt;"",IF($D$24&lt;&gt;"",$D$24,""),"")</f>
        <v/>
      </c>
      <c r="O344" s="164"/>
      <c r="P344" s="165" t="str">
        <f t="shared" si="37"/>
        <v/>
      </c>
      <c r="Q344" s="166"/>
      <c r="R344" s="150">
        <f t="shared" si="38"/>
        <v>0</v>
      </c>
      <c r="S344" s="150">
        <f>IF(S339&gt;0,R344*S339,99999999)</f>
        <v>99999999</v>
      </c>
      <c r="T344" s="157" t="str">
        <f t="shared" si="40"/>
        <v/>
      </c>
      <c r="U344" s="157" t="str">
        <f t="shared" si="39"/>
        <v/>
      </c>
    </row>
    <row r="345" spans="10:21" ht="17.25" customHeight="1" x14ac:dyDescent="0.15">
      <c r="J345" s="160"/>
      <c r="K345" s="161"/>
      <c r="L345" s="161"/>
      <c r="M345" s="162" t="s">
        <v>181</v>
      </c>
      <c r="N345" s="163" t="str">
        <f>IF(K339&amp;L339&lt;&gt;"",IF($D$25&lt;&gt;"",$D$25,""),"")</f>
        <v/>
      </c>
      <c r="O345" s="164"/>
      <c r="P345" s="165" t="str">
        <f t="shared" si="37"/>
        <v/>
      </c>
      <c r="Q345" s="166"/>
      <c r="R345" s="150">
        <f t="shared" si="38"/>
        <v>0</v>
      </c>
      <c r="S345" s="150">
        <f>IF(S339&gt;0,R345*S339,99999999)</f>
        <v>99999999</v>
      </c>
      <c r="T345" s="157" t="str">
        <f t="shared" si="40"/>
        <v/>
      </c>
      <c r="U345" s="157" t="str">
        <f t="shared" si="39"/>
        <v/>
      </c>
    </row>
    <row r="346" spans="10:21" ht="17.25" customHeight="1" x14ac:dyDescent="0.15">
      <c r="J346" s="160"/>
      <c r="K346" s="161"/>
      <c r="L346" s="161"/>
      <c r="M346" s="162" t="s">
        <v>181</v>
      </c>
      <c r="N346" s="163" t="str">
        <f>IF(K339&amp;L339&lt;&gt;"",IF($D$26&lt;&gt;"",$D$26,""),"")</f>
        <v/>
      </c>
      <c r="O346" s="164"/>
      <c r="P346" s="165" t="str">
        <f t="shared" si="37"/>
        <v/>
      </c>
      <c r="Q346" s="166"/>
      <c r="R346" s="150">
        <f t="shared" si="38"/>
        <v>0</v>
      </c>
      <c r="S346" s="150">
        <f>IF(S339&gt;0,R346*S339,99999999)</f>
        <v>99999999</v>
      </c>
      <c r="T346" s="157" t="str">
        <f t="shared" si="40"/>
        <v/>
      </c>
      <c r="U346" s="157" t="str">
        <f t="shared" si="39"/>
        <v/>
      </c>
    </row>
    <row r="347" spans="10:21" ht="17.25" customHeight="1" x14ac:dyDescent="0.15">
      <c r="J347" s="160"/>
      <c r="K347" s="161"/>
      <c r="L347" s="161"/>
      <c r="M347" s="162" t="s">
        <v>181</v>
      </c>
      <c r="N347" s="163" t="str">
        <f>IF(K339&amp;L339&lt;&gt;"",IF($D$27&lt;&gt;"",$D$27,""),"")</f>
        <v/>
      </c>
      <c r="O347" s="164"/>
      <c r="P347" s="165" t="str">
        <f t="shared" si="37"/>
        <v/>
      </c>
      <c r="Q347" s="166"/>
      <c r="R347" s="150">
        <f t="shared" si="38"/>
        <v>0</v>
      </c>
      <c r="S347" s="150">
        <f>IF(S339&gt;0,R347*S339,99999999)</f>
        <v>99999999</v>
      </c>
      <c r="T347" s="157" t="str">
        <f t="shared" si="40"/>
        <v/>
      </c>
      <c r="U347" s="157" t="str">
        <f t="shared" si="39"/>
        <v/>
      </c>
    </row>
    <row r="348" spans="10:21" ht="17.25" customHeight="1" x14ac:dyDescent="0.15">
      <c r="J348" s="160"/>
      <c r="K348" s="161"/>
      <c r="L348" s="161"/>
      <c r="M348" s="162" t="s">
        <v>181</v>
      </c>
      <c r="N348" s="163" t="str">
        <f>IF(K339&amp;L339&lt;&gt;"",IF($D$28&lt;&gt;"",$D$28,""),"")</f>
        <v/>
      </c>
      <c r="O348" s="164"/>
      <c r="P348" s="165" t="str">
        <f t="shared" si="37"/>
        <v/>
      </c>
      <c r="Q348" s="166"/>
      <c r="R348" s="150">
        <f t="shared" si="38"/>
        <v>0</v>
      </c>
      <c r="S348" s="150">
        <f>IF(S339&gt;0,R348*S339,99999999)</f>
        <v>99999999</v>
      </c>
      <c r="T348" s="157" t="str">
        <f t="shared" si="40"/>
        <v/>
      </c>
      <c r="U348" s="157" t="str">
        <f t="shared" si="39"/>
        <v/>
      </c>
    </row>
    <row r="349" spans="10:21" ht="17.25" customHeight="1" x14ac:dyDescent="0.15">
      <c r="J349" s="160"/>
      <c r="K349" s="161"/>
      <c r="L349" s="161"/>
      <c r="M349" s="162" t="s">
        <v>181</v>
      </c>
      <c r="N349" s="163" t="str">
        <f>IF(K339&amp;L339&lt;&gt;"",IF($D$29&lt;&gt;"",$D$29,""),"")</f>
        <v/>
      </c>
      <c r="O349" s="164"/>
      <c r="P349" s="165" t="str">
        <f t="shared" si="37"/>
        <v/>
      </c>
      <c r="Q349" s="166"/>
      <c r="R349" s="150">
        <f t="shared" si="38"/>
        <v>0</v>
      </c>
      <c r="S349" s="150">
        <f>IF(S339&gt;0,R349*S339,99999999)</f>
        <v>99999999</v>
      </c>
      <c r="T349" s="157" t="str">
        <f t="shared" si="40"/>
        <v/>
      </c>
      <c r="U349" s="157" t="str">
        <f t="shared" si="39"/>
        <v/>
      </c>
    </row>
    <row r="350" spans="10:21" ht="17.25" hidden="1" customHeight="1" outlineLevel="1" x14ac:dyDescent="0.15">
      <c r="J350" s="160"/>
      <c r="K350" s="161"/>
      <c r="L350" s="161"/>
      <c r="M350" s="162" t="s">
        <v>181</v>
      </c>
      <c r="N350" s="163" t="str">
        <f>IF(K339&amp;L339&lt;&gt;"",IF($D$30&lt;&gt;"",$D$30,""),"")</f>
        <v/>
      </c>
      <c r="O350" s="164"/>
      <c r="P350" s="165" t="str">
        <f t="shared" si="37"/>
        <v/>
      </c>
      <c r="Q350" s="166"/>
      <c r="R350" s="150">
        <f>IF(N350&lt;&gt;"",VLOOKUP(N350,$D$19:$E$34,2,FALSE),0)</f>
        <v>0</v>
      </c>
      <c r="S350" s="150">
        <f>IF(S339&gt;0,R350*S339,99999999)</f>
        <v>99999999</v>
      </c>
      <c r="T350" s="157" t="str">
        <f t="shared" si="40"/>
        <v/>
      </c>
      <c r="U350" s="157" t="str">
        <f t="shared" si="39"/>
        <v/>
      </c>
    </row>
    <row r="351" spans="10:21" ht="17.25" hidden="1" customHeight="1" outlineLevel="1" x14ac:dyDescent="0.15">
      <c r="J351" s="160"/>
      <c r="K351" s="161"/>
      <c r="L351" s="161"/>
      <c r="M351" s="162" t="s">
        <v>181</v>
      </c>
      <c r="N351" s="163" t="str">
        <f>IF(K339&amp;L339&lt;&gt;"",IF($D$31&lt;&gt;"",$D$31,""),"")</f>
        <v/>
      </c>
      <c r="O351" s="164"/>
      <c r="P351" s="165" t="str">
        <f t="shared" si="37"/>
        <v/>
      </c>
      <c r="Q351" s="166"/>
      <c r="R351" s="150">
        <f>IF(N351&lt;&gt;"",VLOOKUP(N351,$D$19:$E$34,2,FALSE),0)</f>
        <v>0</v>
      </c>
      <c r="S351" s="150">
        <f>IF(S339&gt;0,R351*S339,99999999)</f>
        <v>99999999</v>
      </c>
      <c r="T351" s="157" t="str">
        <f t="shared" si="40"/>
        <v/>
      </c>
      <c r="U351" s="157" t="str">
        <f t="shared" si="39"/>
        <v/>
      </c>
    </row>
    <row r="352" spans="10:21" ht="17.25" hidden="1" customHeight="1" outlineLevel="1" x14ac:dyDescent="0.15">
      <c r="J352" s="160"/>
      <c r="K352" s="161"/>
      <c r="L352" s="161"/>
      <c r="M352" s="162" t="s">
        <v>181</v>
      </c>
      <c r="N352" s="163" t="str">
        <f>IF(K339&amp;L339&lt;&gt;"",IF($D$32&lt;&gt;"",$D$32,""),"")</f>
        <v/>
      </c>
      <c r="O352" s="164"/>
      <c r="P352" s="165" t="str">
        <f t="shared" si="37"/>
        <v/>
      </c>
      <c r="Q352" s="166"/>
      <c r="R352" s="150">
        <f>IF(N352&lt;&gt;"",VLOOKUP(N352,$D$19:$E$34,2,FALSE),0)</f>
        <v>0</v>
      </c>
      <c r="S352" s="150">
        <f>IF(S339&gt;0,R352*S339,99999999)</f>
        <v>99999999</v>
      </c>
      <c r="T352" s="157" t="str">
        <f t="shared" si="40"/>
        <v/>
      </c>
      <c r="U352" s="157" t="str">
        <f t="shared" si="39"/>
        <v/>
      </c>
    </row>
    <row r="353" spans="10:21" ht="17.25" hidden="1" customHeight="1" outlineLevel="1" x14ac:dyDescent="0.15">
      <c r="J353" s="160"/>
      <c r="K353" s="161"/>
      <c r="L353" s="161"/>
      <c r="M353" s="162" t="s">
        <v>181</v>
      </c>
      <c r="N353" s="163" t="str">
        <f>IF(K339&amp;L339&lt;&gt;"",IF($D$33&lt;&gt;"",$D$33,""),"")</f>
        <v/>
      </c>
      <c r="O353" s="164"/>
      <c r="P353" s="165" t="str">
        <f t="shared" si="37"/>
        <v/>
      </c>
      <c r="Q353" s="166"/>
      <c r="R353" s="150">
        <f>IF(N353&lt;&gt;"",VLOOKUP(N353,$D$19:$E$34,2,FALSE),0)</f>
        <v>0</v>
      </c>
      <c r="S353" s="150">
        <f>IF(S339&gt;0,R353*S339,99999999)</f>
        <v>99999999</v>
      </c>
      <c r="T353" s="157" t="str">
        <f t="shared" si="40"/>
        <v/>
      </c>
      <c r="U353" s="157" t="str">
        <f t="shared" si="39"/>
        <v/>
      </c>
    </row>
    <row r="354" spans="10:21" ht="17.25" hidden="1" customHeight="1" outlineLevel="1" x14ac:dyDescent="0.15">
      <c r="J354" s="172"/>
      <c r="K354" s="173"/>
      <c r="L354" s="173"/>
      <c r="M354" s="174" t="s">
        <v>181</v>
      </c>
      <c r="N354" s="171" t="str">
        <f>IF(K339&amp;L339&lt;&gt;"",IF($D$34&lt;&gt;"",$D$34,""),"")</f>
        <v/>
      </c>
      <c r="O354" s="170"/>
      <c r="P354" s="165" t="str">
        <f t="shared" si="37"/>
        <v/>
      </c>
      <c r="Q354" s="175"/>
      <c r="R354" s="150">
        <f>IF(N354&lt;&gt;"",VLOOKUP(N354,$D$19:$E$34,2,FALSE),0)</f>
        <v>0</v>
      </c>
      <c r="S354" s="150">
        <f>IF(S339&gt;0,R354*S339,99999999)</f>
        <v>99999999</v>
      </c>
      <c r="T354" s="157" t="str">
        <f t="shared" si="40"/>
        <v/>
      </c>
      <c r="U354" s="157" t="str">
        <f t="shared" si="39"/>
        <v/>
      </c>
    </row>
    <row r="355" spans="10:21" ht="17.25" customHeight="1" collapsed="1" x14ac:dyDescent="0.15">
      <c r="J355" s="151">
        <v>22</v>
      </c>
      <c r="K355" s="152"/>
      <c r="L355" s="152"/>
      <c r="M355" s="153" t="s">
        <v>182</v>
      </c>
      <c r="N355" s="154" t="str">
        <f>IF(K355&amp;L355&lt;&gt;"",IF($D$19&lt;&gt;"",$D$19,""),"")</f>
        <v/>
      </c>
      <c r="O355" s="152"/>
      <c r="P355" s="155" t="str">
        <f t="shared" si="37"/>
        <v/>
      </c>
      <c r="Q355" s="156"/>
      <c r="R355" s="150">
        <f t="shared" ref="R355:R365" si="41">IF(N355&lt;&gt;"",VLOOKUP(N355,$D$19:$E$29,2,FALSE),0)</f>
        <v>0</v>
      </c>
      <c r="S355" s="150">
        <f>IF($E$19&gt;0,IF(MOD(O355,$E$19)=0,O355/$E$19,-1),-1)</f>
        <v>-1</v>
      </c>
      <c r="T355" s="157" t="str">
        <f>IF(N355&lt;&gt;"",IF(O355&lt;&gt;"",IF(S355&gt;0,"OK","数量が不足しています"),"数量が未入力です"),"")</f>
        <v/>
      </c>
      <c r="U355" s="157" t="str">
        <f t="shared" si="39"/>
        <v/>
      </c>
    </row>
    <row r="356" spans="10:21" ht="17.25" customHeight="1" x14ac:dyDescent="0.15">
      <c r="J356" s="160"/>
      <c r="K356" s="161"/>
      <c r="L356" s="161"/>
      <c r="M356" s="162" t="s">
        <v>181</v>
      </c>
      <c r="N356" s="163" t="str">
        <f>IF(K355&amp;L355&lt;&gt;"",IF($D$20&lt;&gt;"",$D$20,""),"")</f>
        <v/>
      </c>
      <c r="O356" s="164"/>
      <c r="P356" s="165" t="str">
        <f t="shared" si="37"/>
        <v/>
      </c>
      <c r="Q356" s="166"/>
      <c r="R356" s="150">
        <f t="shared" si="41"/>
        <v>0</v>
      </c>
      <c r="S356" s="150">
        <f>IF(S355&gt;0,R356*S355,99999999)</f>
        <v>99999999</v>
      </c>
      <c r="T356" s="157" t="str">
        <f t="shared" si="40"/>
        <v/>
      </c>
      <c r="U356" s="157" t="str">
        <f t="shared" si="39"/>
        <v/>
      </c>
    </row>
    <row r="357" spans="10:21" ht="17.25" customHeight="1" x14ac:dyDescent="0.15">
      <c r="J357" s="160"/>
      <c r="K357" s="161"/>
      <c r="L357" s="161"/>
      <c r="M357" s="162" t="s">
        <v>181</v>
      </c>
      <c r="N357" s="163" t="str">
        <f>IF(K355&amp;L355&lt;&gt;"",IF($D$21&lt;&gt;"",$D$21,""),"")</f>
        <v/>
      </c>
      <c r="O357" s="164"/>
      <c r="P357" s="165" t="str">
        <f t="shared" si="37"/>
        <v/>
      </c>
      <c r="Q357" s="166"/>
      <c r="R357" s="150">
        <f t="shared" si="41"/>
        <v>0</v>
      </c>
      <c r="S357" s="150">
        <f>IF(S355&gt;0,R357*S355,99999999)</f>
        <v>99999999</v>
      </c>
      <c r="T357" s="157" t="str">
        <f t="shared" si="40"/>
        <v/>
      </c>
      <c r="U357" s="157" t="str">
        <f t="shared" si="39"/>
        <v/>
      </c>
    </row>
    <row r="358" spans="10:21" ht="17.25" customHeight="1" x14ac:dyDescent="0.15">
      <c r="J358" s="160"/>
      <c r="K358" s="161"/>
      <c r="L358" s="161"/>
      <c r="M358" s="162" t="s">
        <v>181</v>
      </c>
      <c r="N358" s="163" t="str">
        <f>IF(K355&amp;L355&lt;&gt;"",IF($D$22&lt;&gt;"",$D$22,""),"")</f>
        <v/>
      </c>
      <c r="O358" s="164"/>
      <c r="P358" s="165" t="str">
        <f t="shared" si="37"/>
        <v/>
      </c>
      <c r="Q358" s="166"/>
      <c r="R358" s="150">
        <f t="shared" si="41"/>
        <v>0</v>
      </c>
      <c r="S358" s="150">
        <f>IF(S355&gt;0,R358*S355,99999999)</f>
        <v>99999999</v>
      </c>
      <c r="T358" s="157" t="str">
        <f t="shared" si="40"/>
        <v/>
      </c>
      <c r="U358" s="157" t="str">
        <f t="shared" si="39"/>
        <v/>
      </c>
    </row>
    <row r="359" spans="10:21" ht="17.25" customHeight="1" x14ac:dyDescent="0.15">
      <c r="J359" s="160"/>
      <c r="K359" s="161"/>
      <c r="L359" s="161"/>
      <c r="M359" s="162" t="s">
        <v>181</v>
      </c>
      <c r="N359" s="163" t="str">
        <f>IF(K355&amp;L355&lt;&gt;"",IF($D$23&lt;&gt;"",$D$23,""),"")</f>
        <v/>
      </c>
      <c r="O359" s="164"/>
      <c r="P359" s="165" t="str">
        <f t="shared" si="37"/>
        <v/>
      </c>
      <c r="Q359" s="166"/>
      <c r="R359" s="150">
        <f t="shared" si="41"/>
        <v>0</v>
      </c>
      <c r="S359" s="150">
        <f>IF(S355&gt;0,R359*S355,99999999)</f>
        <v>99999999</v>
      </c>
      <c r="T359" s="157" t="str">
        <f t="shared" si="40"/>
        <v/>
      </c>
      <c r="U359" s="157" t="str">
        <f t="shared" si="39"/>
        <v/>
      </c>
    </row>
    <row r="360" spans="10:21" ht="17.25" customHeight="1" x14ac:dyDescent="0.15">
      <c r="J360" s="160"/>
      <c r="K360" s="161"/>
      <c r="L360" s="161"/>
      <c r="M360" s="162" t="s">
        <v>181</v>
      </c>
      <c r="N360" s="163" t="str">
        <f>IF(K355&amp;L355&lt;&gt;"",IF($D$24&lt;&gt;"",$D$24,""),"")</f>
        <v/>
      </c>
      <c r="O360" s="164"/>
      <c r="P360" s="165" t="str">
        <f t="shared" si="37"/>
        <v/>
      </c>
      <c r="Q360" s="166"/>
      <c r="R360" s="150">
        <f t="shared" si="41"/>
        <v>0</v>
      </c>
      <c r="S360" s="150">
        <f>IF(S355&gt;0,R360*S355,99999999)</f>
        <v>99999999</v>
      </c>
      <c r="T360" s="157" t="str">
        <f t="shared" si="40"/>
        <v/>
      </c>
      <c r="U360" s="157" t="str">
        <f t="shared" si="39"/>
        <v/>
      </c>
    </row>
    <row r="361" spans="10:21" ht="17.25" customHeight="1" x14ac:dyDescent="0.15">
      <c r="J361" s="160"/>
      <c r="K361" s="161"/>
      <c r="L361" s="161"/>
      <c r="M361" s="162" t="s">
        <v>181</v>
      </c>
      <c r="N361" s="163" t="str">
        <f>IF(K355&amp;L355&lt;&gt;"",IF($D$25&lt;&gt;"",$D$25,""),"")</f>
        <v/>
      </c>
      <c r="O361" s="164"/>
      <c r="P361" s="165" t="str">
        <f t="shared" si="37"/>
        <v/>
      </c>
      <c r="Q361" s="166"/>
      <c r="R361" s="150">
        <f t="shared" si="41"/>
        <v>0</v>
      </c>
      <c r="S361" s="150">
        <f>IF(S355&gt;0,R361*S355,99999999)</f>
        <v>99999999</v>
      </c>
      <c r="T361" s="157" t="str">
        <f t="shared" si="40"/>
        <v/>
      </c>
      <c r="U361" s="157" t="str">
        <f t="shared" si="39"/>
        <v/>
      </c>
    </row>
    <row r="362" spans="10:21" ht="17.25" customHeight="1" x14ac:dyDescent="0.15">
      <c r="J362" s="160"/>
      <c r="K362" s="161"/>
      <c r="L362" s="161"/>
      <c r="M362" s="162" t="s">
        <v>181</v>
      </c>
      <c r="N362" s="163" t="str">
        <f>IF(K355&amp;L355&lt;&gt;"",IF($D$26&lt;&gt;"",$D$26,""),"")</f>
        <v/>
      </c>
      <c r="O362" s="164"/>
      <c r="P362" s="165" t="str">
        <f t="shared" si="37"/>
        <v/>
      </c>
      <c r="Q362" s="166"/>
      <c r="R362" s="150">
        <f t="shared" si="41"/>
        <v>0</v>
      </c>
      <c r="S362" s="150">
        <f>IF(S355&gt;0,R362*S355,99999999)</f>
        <v>99999999</v>
      </c>
      <c r="T362" s="157" t="str">
        <f t="shared" si="40"/>
        <v/>
      </c>
      <c r="U362" s="157" t="str">
        <f t="shared" si="39"/>
        <v/>
      </c>
    </row>
    <row r="363" spans="10:21" ht="17.25" customHeight="1" x14ac:dyDescent="0.15">
      <c r="J363" s="160"/>
      <c r="K363" s="161"/>
      <c r="L363" s="161"/>
      <c r="M363" s="162" t="s">
        <v>181</v>
      </c>
      <c r="N363" s="163" t="str">
        <f>IF(K355&amp;L355&lt;&gt;"",IF($D$27&lt;&gt;"",$D$27,""),"")</f>
        <v/>
      </c>
      <c r="O363" s="164"/>
      <c r="P363" s="165" t="str">
        <f t="shared" si="37"/>
        <v/>
      </c>
      <c r="Q363" s="166"/>
      <c r="R363" s="150">
        <f t="shared" si="41"/>
        <v>0</v>
      </c>
      <c r="S363" s="150">
        <f>IF(S355&gt;0,R363*S355,99999999)</f>
        <v>99999999</v>
      </c>
      <c r="T363" s="157" t="str">
        <f t="shared" si="40"/>
        <v/>
      </c>
      <c r="U363" s="157" t="str">
        <f t="shared" si="39"/>
        <v/>
      </c>
    </row>
    <row r="364" spans="10:21" ht="17.25" customHeight="1" x14ac:dyDescent="0.15">
      <c r="J364" s="160"/>
      <c r="K364" s="161"/>
      <c r="L364" s="161"/>
      <c r="M364" s="162" t="s">
        <v>181</v>
      </c>
      <c r="N364" s="163" t="str">
        <f>IF(K355&amp;L355&lt;&gt;"",IF($D$28&lt;&gt;"",$D$28,""),"")</f>
        <v/>
      </c>
      <c r="O364" s="164"/>
      <c r="P364" s="165" t="str">
        <f t="shared" si="37"/>
        <v/>
      </c>
      <c r="Q364" s="166"/>
      <c r="R364" s="150">
        <f t="shared" si="41"/>
        <v>0</v>
      </c>
      <c r="S364" s="150">
        <f>IF(S355&gt;0,R364*S355,99999999)</f>
        <v>99999999</v>
      </c>
      <c r="T364" s="157" t="str">
        <f t="shared" si="40"/>
        <v/>
      </c>
      <c r="U364" s="157" t="str">
        <f t="shared" si="39"/>
        <v/>
      </c>
    </row>
    <row r="365" spans="10:21" ht="17.25" customHeight="1" x14ac:dyDescent="0.15">
      <c r="J365" s="160"/>
      <c r="K365" s="161"/>
      <c r="L365" s="161"/>
      <c r="M365" s="162" t="s">
        <v>181</v>
      </c>
      <c r="N365" s="163" t="str">
        <f>IF(K355&amp;L355&lt;&gt;"",IF($D$29&lt;&gt;"",$D$29,""),"")</f>
        <v/>
      </c>
      <c r="O365" s="164"/>
      <c r="P365" s="165" t="str">
        <f t="shared" si="37"/>
        <v/>
      </c>
      <c r="Q365" s="166"/>
      <c r="R365" s="150">
        <f t="shared" si="41"/>
        <v>0</v>
      </c>
      <c r="S365" s="150">
        <f>IF(S355&gt;0,R365*S355,99999999)</f>
        <v>99999999</v>
      </c>
      <c r="T365" s="157" t="str">
        <f t="shared" si="40"/>
        <v/>
      </c>
      <c r="U365" s="157" t="str">
        <f t="shared" si="39"/>
        <v/>
      </c>
    </row>
    <row r="366" spans="10:21" ht="17.25" hidden="1" customHeight="1" outlineLevel="1" x14ac:dyDescent="0.15">
      <c r="J366" s="160"/>
      <c r="K366" s="161"/>
      <c r="L366" s="161"/>
      <c r="M366" s="162" t="s">
        <v>181</v>
      </c>
      <c r="N366" s="163" t="str">
        <f>IF(K355&amp;L355&lt;&gt;"",IF($D$30&lt;&gt;"",$D$30,""),"")</f>
        <v/>
      </c>
      <c r="O366" s="164"/>
      <c r="P366" s="165" t="str">
        <f t="shared" si="37"/>
        <v/>
      </c>
      <c r="Q366" s="166"/>
      <c r="R366" s="150">
        <f>IF(N366&lt;&gt;"",VLOOKUP(N366,$D$19:$E$34,2,FALSE),0)</f>
        <v>0</v>
      </c>
      <c r="S366" s="150">
        <f>IF(S355&gt;0,R366*S355,99999999)</f>
        <v>99999999</v>
      </c>
      <c r="T366" s="157" t="str">
        <f t="shared" si="40"/>
        <v/>
      </c>
      <c r="U366" s="157" t="str">
        <f t="shared" si="39"/>
        <v/>
      </c>
    </row>
    <row r="367" spans="10:21" ht="17.25" hidden="1" customHeight="1" outlineLevel="1" x14ac:dyDescent="0.15">
      <c r="J367" s="160"/>
      <c r="K367" s="161"/>
      <c r="L367" s="161"/>
      <c r="M367" s="162" t="s">
        <v>181</v>
      </c>
      <c r="N367" s="163" t="str">
        <f>IF(K355&amp;L355&lt;&gt;"",IF($D$31&lt;&gt;"",$D$31,""),"")</f>
        <v/>
      </c>
      <c r="O367" s="164"/>
      <c r="P367" s="165" t="str">
        <f t="shared" si="37"/>
        <v/>
      </c>
      <c r="Q367" s="166"/>
      <c r="R367" s="150">
        <f>IF(N367&lt;&gt;"",VLOOKUP(N367,$D$19:$E$34,2,FALSE),0)</f>
        <v>0</v>
      </c>
      <c r="S367" s="150">
        <f>IF(S355&gt;0,R367*S355,99999999)</f>
        <v>99999999</v>
      </c>
      <c r="T367" s="157" t="str">
        <f t="shared" si="40"/>
        <v/>
      </c>
      <c r="U367" s="157" t="str">
        <f t="shared" si="39"/>
        <v/>
      </c>
    </row>
    <row r="368" spans="10:21" ht="17.25" hidden="1" customHeight="1" outlineLevel="1" x14ac:dyDescent="0.15">
      <c r="J368" s="160"/>
      <c r="K368" s="161"/>
      <c r="L368" s="161"/>
      <c r="M368" s="162" t="s">
        <v>181</v>
      </c>
      <c r="N368" s="163" t="str">
        <f>IF(K355&amp;L355&lt;&gt;"",IF($D$32&lt;&gt;"",$D$32,""),"")</f>
        <v/>
      </c>
      <c r="O368" s="164"/>
      <c r="P368" s="165" t="str">
        <f t="shared" si="37"/>
        <v/>
      </c>
      <c r="Q368" s="166"/>
      <c r="R368" s="150">
        <f>IF(N368&lt;&gt;"",VLOOKUP(N368,$D$19:$E$34,2,FALSE),0)</f>
        <v>0</v>
      </c>
      <c r="S368" s="150">
        <f>IF(S355&gt;0,R368*S355,99999999)</f>
        <v>99999999</v>
      </c>
      <c r="T368" s="157" t="str">
        <f t="shared" si="40"/>
        <v/>
      </c>
      <c r="U368" s="157" t="str">
        <f t="shared" si="39"/>
        <v/>
      </c>
    </row>
    <row r="369" spans="10:21" ht="17.25" hidden="1" customHeight="1" outlineLevel="1" x14ac:dyDescent="0.15">
      <c r="J369" s="160"/>
      <c r="K369" s="161"/>
      <c r="L369" s="161"/>
      <c r="M369" s="162" t="s">
        <v>181</v>
      </c>
      <c r="N369" s="163" t="str">
        <f>IF(K355&amp;L355&lt;&gt;"",IF($D$33&lt;&gt;"",$D$33,""),"")</f>
        <v/>
      </c>
      <c r="O369" s="164"/>
      <c r="P369" s="165" t="str">
        <f t="shared" si="37"/>
        <v/>
      </c>
      <c r="Q369" s="166"/>
      <c r="R369" s="150">
        <f>IF(N369&lt;&gt;"",VLOOKUP(N369,$D$19:$E$34,2,FALSE),0)</f>
        <v>0</v>
      </c>
      <c r="S369" s="150">
        <f>IF(S355&gt;0,R369*S355,99999999)</f>
        <v>99999999</v>
      </c>
      <c r="T369" s="157" t="str">
        <f t="shared" si="40"/>
        <v/>
      </c>
      <c r="U369" s="157" t="str">
        <f t="shared" si="39"/>
        <v/>
      </c>
    </row>
    <row r="370" spans="10:21" ht="17.25" hidden="1" customHeight="1" outlineLevel="1" x14ac:dyDescent="0.15">
      <c r="J370" s="172"/>
      <c r="K370" s="173"/>
      <c r="L370" s="173"/>
      <c r="M370" s="174" t="s">
        <v>181</v>
      </c>
      <c r="N370" s="171" t="str">
        <f>IF(K355&amp;L355&lt;&gt;"",IF($D$34&lt;&gt;"",$D$34,""),"")</f>
        <v/>
      </c>
      <c r="O370" s="170"/>
      <c r="P370" s="165" t="str">
        <f t="shared" si="37"/>
        <v/>
      </c>
      <c r="Q370" s="175"/>
      <c r="R370" s="150">
        <f>IF(N370&lt;&gt;"",VLOOKUP(N370,$D$19:$E$34,2,FALSE),0)</f>
        <v>0</v>
      </c>
      <c r="S370" s="150">
        <f>IF(S355&gt;0,R370*S355,99999999)</f>
        <v>99999999</v>
      </c>
      <c r="T370" s="157" t="str">
        <f t="shared" si="40"/>
        <v/>
      </c>
      <c r="U370" s="157" t="str">
        <f t="shared" si="39"/>
        <v/>
      </c>
    </row>
    <row r="371" spans="10:21" ht="17.25" customHeight="1" collapsed="1" x14ac:dyDescent="0.15">
      <c r="J371" s="151">
        <v>23</v>
      </c>
      <c r="K371" s="152"/>
      <c r="L371" s="152"/>
      <c r="M371" s="153" t="s">
        <v>182</v>
      </c>
      <c r="N371" s="154" t="str">
        <f>IF(K371&amp;L371&lt;&gt;"",IF($D$19&lt;&gt;"",$D$19,""),"")</f>
        <v/>
      </c>
      <c r="O371" s="152"/>
      <c r="P371" s="155" t="str">
        <f t="shared" si="37"/>
        <v/>
      </c>
      <c r="Q371" s="156"/>
      <c r="R371" s="150">
        <f t="shared" ref="R371:R381" si="42">IF(N371&lt;&gt;"",VLOOKUP(N371,$D$19:$E$29,2,FALSE),0)</f>
        <v>0</v>
      </c>
      <c r="S371" s="150">
        <f>IF($E$19&gt;0,IF(MOD(O371,$E$19)=0,O371/$E$19,-1),-1)</f>
        <v>-1</v>
      </c>
      <c r="T371" s="157" t="str">
        <f>IF(N371&lt;&gt;"",IF(O371&lt;&gt;"",IF(S371&gt;0,"OK","数量が不足しています"),"数量が未入力です"),"")</f>
        <v/>
      </c>
      <c r="U371" s="157" t="str">
        <f t="shared" si="39"/>
        <v/>
      </c>
    </row>
    <row r="372" spans="10:21" ht="17.25" customHeight="1" x14ac:dyDescent="0.15">
      <c r="J372" s="160"/>
      <c r="K372" s="161"/>
      <c r="L372" s="161"/>
      <c r="M372" s="162" t="s">
        <v>181</v>
      </c>
      <c r="N372" s="163" t="str">
        <f>IF(K371&amp;L371&lt;&gt;"",IF($D$20&lt;&gt;"",$D$20,""),"")</f>
        <v/>
      </c>
      <c r="O372" s="164"/>
      <c r="P372" s="165" t="str">
        <f t="shared" si="37"/>
        <v/>
      </c>
      <c r="Q372" s="166"/>
      <c r="R372" s="150">
        <f t="shared" si="42"/>
        <v>0</v>
      </c>
      <c r="S372" s="150">
        <f>IF(S371&gt;0,R372*S371,99999999)</f>
        <v>99999999</v>
      </c>
      <c r="T372" s="157" t="str">
        <f t="shared" si="40"/>
        <v/>
      </c>
      <c r="U372" s="157" t="str">
        <f t="shared" si="39"/>
        <v/>
      </c>
    </row>
    <row r="373" spans="10:21" ht="17.25" customHeight="1" x14ac:dyDescent="0.15">
      <c r="J373" s="160"/>
      <c r="K373" s="161"/>
      <c r="L373" s="161"/>
      <c r="M373" s="162" t="s">
        <v>181</v>
      </c>
      <c r="N373" s="163" t="str">
        <f>IF(K371&amp;L371&lt;&gt;"",IF($D$21&lt;&gt;"",$D$21,""),"")</f>
        <v/>
      </c>
      <c r="O373" s="164"/>
      <c r="P373" s="165" t="str">
        <f t="shared" si="37"/>
        <v/>
      </c>
      <c r="Q373" s="166"/>
      <c r="R373" s="150">
        <f t="shared" si="42"/>
        <v>0</v>
      </c>
      <c r="S373" s="150">
        <f>IF(S371&gt;0,R373*S371,99999999)</f>
        <v>99999999</v>
      </c>
      <c r="T373" s="157" t="str">
        <f t="shared" si="40"/>
        <v/>
      </c>
      <c r="U373" s="157" t="str">
        <f t="shared" si="39"/>
        <v/>
      </c>
    </row>
    <row r="374" spans="10:21" ht="17.25" customHeight="1" x14ac:dyDescent="0.15">
      <c r="J374" s="160"/>
      <c r="K374" s="161"/>
      <c r="L374" s="161"/>
      <c r="M374" s="162" t="s">
        <v>181</v>
      </c>
      <c r="N374" s="163" t="str">
        <f>IF(K371&amp;L371&lt;&gt;"",IF($D$22&lt;&gt;"",$D$22,""),"")</f>
        <v/>
      </c>
      <c r="O374" s="164"/>
      <c r="P374" s="165" t="str">
        <f t="shared" si="37"/>
        <v/>
      </c>
      <c r="Q374" s="166"/>
      <c r="R374" s="150">
        <f t="shared" si="42"/>
        <v>0</v>
      </c>
      <c r="S374" s="150">
        <f>IF(S371&gt;0,R374*S371,99999999)</f>
        <v>99999999</v>
      </c>
      <c r="T374" s="157" t="str">
        <f t="shared" si="40"/>
        <v/>
      </c>
      <c r="U374" s="157" t="str">
        <f t="shared" si="39"/>
        <v/>
      </c>
    </row>
    <row r="375" spans="10:21" ht="17.25" customHeight="1" x14ac:dyDescent="0.15">
      <c r="J375" s="160"/>
      <c r="K375" s="161"/>
      <c r="L375" s="161"/>
      <c r="M375" s="162" t="s">
        <v>181</v>
      </c>
      <c r="N375" s="163" t="str">
        <f>IF(K371&amp;L371&lt;&gt;"",IF($D$23&lt;&gt;"",$D$23,""),"")</f>
        <v/>
      </c>
      <c r="O375" s="164"/>
      <c r="P375" s="165" t="str">
        <f t="shared" si="37"/>
        <v/>
      </c>
      <c r="Q375" s="166"/>
      <c r="R375" s="150">
        <f t="shared" si="42"/>
        <v>0</v>
      </c>
      <c r="S375" s="150">
        <f>IF(S371&gt;0,R375*S371,99999999)</f>
        <v>99999999</v>
      </c>
      <c r="T375" s="157" t="str">
        <f t="shared" si="40"/>
        <v/>
      </c>
      <c r="U375" s="157" t="str">
        <f t="shared" si="39"/>
        <v/>
      </c>
    </row>
    <row r="376" spans="10:21" ht="17.25" customHeight="1" x14ac:dyDescent="0.15">
      <c r="J376" s="160"/>
      <c r="K376" s="161"/>
      <c r="L376" s="161"/>
      <c r="M376" s="162" t="s">
        <v>181</v>
      </c>
      <c r="N376" s="163" t="str">
        <f>IF(K371&amp;L371&lt;&gt;"",IF($D$24&lt;&gt;"",$D$24,""),"")</f>
        <v/>
      </c>
      <c r="O376" s="164"/>
      <c r="P376" s="165" t="str">
        <f t="shared" si="37"/>
        <v/>
      </c>
      <c r="Q376" s="166"/>
      <c r="R376" s="150">
        <f t="shared" si="42"/>
        <v>0</v>
      </c>
      <c r="S376" s="150">
        <f>IF(S371&gt;0,R376*S371,99999999)</f>
        <v>99999999</v>
      </c>
      <c r="T376" s="157" t="str">
        <f t="shared" si="40"/>
        <v/>
      </c>
      <c r="U376" s="157" t="str">
        <f t="shared" si="39"/>
        <v/>
      </c>
    </row>
    <row r="377" spans="10:21" ht="17.25" customHeight="1" x14ac:dyDescent="0.15">
      <c r="J377" s="160"/>
      <c r="K377" s="161"/>
      <c r="L377" s="161"/>
      <c r="M377" s="162" t="s">
        <v>181</v>
      </c>
      <c r="N377" s="163" t="str">
        <f>IF(K371&amp;L371&lt;&gt;"",IF($D$25&lt;&gt;"",$D$25,""),"")</f>
        <v/>
      </c>
      <c r="O377" s="164"/>
      <c r="P377" s="165" t="str">
        <f t="shared" si="37"/>
        <v/>
      </c>
      <c r="Q377" s="166"/>
      <c r="R377" s="150">
        <f t="shared" si="42"/>
        <v>0</v>
      </c>
      <c r="S377" s="150">
        <f>IF(S371&gt;0,R377*S371,99999999)</f>
        <v>99999999</v>
      </c>
      <c r="T377" s="157" t="str">
        <f t="shared" si="40"/>
        <v/>
      </c>
      <c r="U377" s="157" t="str">
        <f t="shared" si="39"/>
        <v/>
      </c>
    </row>
    <row r="378" spans="10:21" ht="17.25" customHeight="1" x14ac:dyDescent="0.15">
      <c r="J378" s="160"/>
      <c r="K378" s="161"/>
      <c r="L378" s="161"/>
      <c r="M378" s="162" t="s">
        <v>181</v>
      </c>
      <c r="N378" s="163" t="str">
        <f>IF(K371&amp;L371&lt;&gt;"",IF($D$26&lt;&gt;"",$D$26,""),"")</f>
        <v/>
      </c>
      <c r="O378" s="164"/>
      <c r="P378" s="165" t="str">
        <f t="shared" si="37"/>
        <v/>
      </c>
      <c r="Q378" s="166"/>
      <c r="R378" s="150">
        <f t="shared" si="42"/>
        <v>0</v>
      </c>
      <c r="S378" s="150">
        <f>IF(S371&gt;0,R378*S371,99999999)</f>
        <v>99999999</v>
      </c>
      <c r="T378" s="157" t="str">
        <f t="shared" si="40"/>
        <v/>
      </c>
      <c r="U378" s="157" t="str">
        <f t="shared" si="39"/>
        <v/>
      </c>
    </row>
    <row r="379" spans="10:21" ht="17.25" customHeight="1" x14ac:dyDescent="0.15">
      <c r="J379" s="160"/>
      <c r="K379" s="161"/>
      <c r="L379" s="161"/>
      <c r="M379" s="162" t="s">
        <v>181</v>
      </c>
      <c r="N379" s="163" t="str">
        <f>IF(K371&amp;L371&lt;&gt;"",IF($D$27&lt;&gt;"",$D$27,""),"")</f>
        <v/>
      </c>
      <c r="O379" s="164"/>
      <c r="P379" s="165" t="str">
        <f t="shared" si="37"/>
        <v/>
      </c>
      <c r="Q379" s="166"/>
      <c r="R379" s="150">
        <f t="shared" si="42"/>
        <v>0</v>
      </c>
      <c r="S379" s="150">
        <f>IF(S371&gt;0,R379*S371,99999999)</f>
        <v>99999999</v>
      </c>
      <c r="T379" s="157" t="str">
        <f t="shared" si="40"/>
        <v/>
      </c>
      <c r="U379" s="157" t="str">
        <f t="shared" si="39"/>
        <v/>
      </c>
    </row>
    <row r="380" spans="10:21" ht="17.25" customHeight="1" x14ac:dyDescent="0.15">
      <c r="J380" s="160"/>
      <c r="K380" s="161"/>
      <c r="L380" s="161"/>
      <c r="M380" s="162" t="s">
        <v>181</v>
      </c>
      <c r="N380" s="163" t="str">
        <f>IF(K371&amp;L371&lt;&gt;"",IF($D$28&lt;&gt;"",$D$28,""),"")</f>
        <v/>
      </c>
      <c r="O380" s="164"/>
      <c r="P380" s="165" t="str">
        <f t="shared" si="37"/>
        <v/>
      </c>
      <c r="Q380" s="166"/>
      <c r="R380" s="150">
        <f t="shared" si="42"/>
        <v>0</v>
      </c>
      <c r="S380" s="150">
        <f>IF(S371&gt;0,R380*S371,99999999)</f>
        <v>99999999</v>
      </c>
      <c r="T380" s="157" t="str">
        <f t="shared" si="40"/>
        <v/>
      </c>
      <c r="U380" s="157" t="str">
        <f t="shared" si="39"/>
        <v/>
      </c>
    </row>
    <row r="381" spans="10:21" ht="17.25" customHeight="1" x14ac:dyDescent="0.15">
      <c r="J381" s="160"/>
      <c r="K381" s="161"/>
      <c r="L381" s="161"/>
      <c r="M381" s="162" t="s">
        <v>181</v>
      </c>
      <c r="N381" s="163" t="str">
        <f>IF(K371&amp;L371&lt;&gt;"",IF($D$29&lt;&gt;"",$D$29,""),"")</f>
        <v/>
      </c>
      <c r="O381" s="164"/>
      <c r="P381" s="165" t="str">
        <f t="shared" si="37"/>
        <v/>
      </c>
      <c r="Q381" s="166"/>
      <c r="R381" s="150">
        <f t="shared" si="42"/>
        <v>0</v>
      </c>
      <c r="S381" s="150">
        <f>IF(S371&gt;0,R381*S371,99999999)</f>
        <v>99999999</v>
      </c>
      <c r="T381" s="157" t="str">
        <f t="shared" si="40"/>
        <v/>
      </c>
      <c r="U381" s="157" t="str">
        <f t="shared" si="39"/>
        <v/>
      </c>
    </row>
    <row r="382" spans="10:21" ht="17.25" hidden="1" customHeight="1" outlineLevel="1" x14ac:dyDescent="0.15">
      <c r="J382" s="160"/>
      <c r="K382" s="161"/>
      <c r="L382" s="161"/>
      <c r="M382" s="162" t="s">
        <v>181</v>
      </c>
      <c r="N382" s="163" t="str">
        <f>IF(K371&amp;L371&lt;&gt;"",IF($D$30&lt;&gt;"",$D$30,""),"")</f>
        <v/>
      </c>
      <c r="O382" s="164"/>
      <c r="P382" s="165" t="str">
        <f t="shared" si="37"/>
        <v/>
      </c>
      <c r="Q382" s="166"/>
      <c r="R382" s="150">
        <f>IF(N382&lt;&gt;"",VLOOKUP(N382,$D$19:$E$34,2,FALSE),0)</f>
        <v>0</v>
      </c>
      <c r="S382" s="150">
        <f>IF(S371&gt;0,R382*S371,99999999)</f>
        <v>99999999</v>
      </c>
      <c r="T382" s="157" t="str">
        <f t="shared" si="40"/>
        <v/>
      </c>
      <c r="U382" s="157" t="str">
        <f t="shared" si="39"/>
        <v/>
      </c>
    </row>
    <row r="383" spans="10:21" ht="17.25" hidden="1" customHeight="1" outlineLevel="1" x14ac:dyDescent="0.15">
      <c r="J383" s="160"/>
      <c r="K383" s="161"/>
      <c r="L383" s="161"/>
      <c r="M383" s="162" t="s">
        <v>181</v>
      </c>
      <c r="N383" s="163" t="str">
        <f>IF(K371&amp;L371&lt;&gt;"",IF($D$31&lt;&gt;"",$D$31,""),"")</f>
        <v/>
      </c>
      <c r="O383" s="164"/>
      <c r="P383" s="165" t="str">
        <f t="shared" si="37"/>
        <v/>
      </c>
      <c r="Q383" s="166"/>
      <c r="R383" s="150">
        <f>IF(N383&lt;&gt;"",VLOOKUP(N383,$D$19:$E$34,2,FALSE),0)</f>
        <v>0</v>
      </c>
      <c r="S383" s="150">
        <f>IF(S371&gt;0,R383*S371,99999999)</f>
        <v>99999999</v>
      </c>
      <c r="T383" s="157" t="str">
        <f t="shared" si="40"/>
        <v/>
      </c>
      <c r="U383" s="157" t="str">
        <f t="shared" si="39"/>
        <v/>
      </c>
    </row>
    <row r="384" spans="10:21" ht="17.25" hidden="1" customHeight="1" outlineLevel="1" x14ac:dyDescent="0.15">
      <c r="J384" s="160"/>
      <c r="K384" s="161"/>
      <c r="L384" s="161"/>
      <c r="M384" s="162" t="s">
        <v>181</v>
      </c>
      <c r="N384" s="163" t="str">
        <f>IF(K371&amp;L371&lt;&gt;"",IF($D$32&lt;&gt;"",$D$32,""),"")</f>
        <v/>
      </c>
      <c r="O384" s="164"/>
      <c r="P384" s="165" t="str">
        <f t="shared" si="37"/>
        <v/>
      </c>
      <c r="Q384" s="166"/>
      <c r="R384" s="150">
        <f>IF(N384&lt;&gt;"",VLOOKUP(N384,$D$19:$E$34,2,FALSE),0)</f>
        <v>0</v>
      </c>
      <c r="S384" s="150">
        <f>IF(S371&gt;0,R384*S371,99999999)</f>
        <v>99999999</v>
      </c>
      <c r="T384" s="157" t="str">
        <f t="shared" si="40"/>
        <v/>
      </c>
      <c r="U384" s="157" t="str">
        <f t="shared" si="39"/>
        <v/>
      </c>
    </row>
    <row r="385" spans="10:21" ht="17.25" hidden="1" customHeight="1" outlineLevel="1" x14ac:dyDescent="0.15">
      <c r="J385" s="160"/>
      <c r="K385" s="161"/>
      <c r="L385" s="161"/>
      <c r="M385" s="162" t="s">
        <v>181</v>
      </c>
      <c r="N385" s="163" t="str">
        <f>IF(K371&amp;L371&lt;&gt;"",IF($D$33&lt;&gt;"",$D$33,""),"")</f>
        <v/>
      </c>
      <c r="O385" s="164"/>
      <c r="P385" s="165" t="str">
        <f t="shared" si="37"/>
        <v/>
      </c>
      <c r="Q385" s="166"/>
      <c r="R385" s="150">
        <f>IF(N385&lt;&gt;"",VLOOKUP(N385,$D$19:$E$34,2,FALSE),0)</f>
        <v>0</v>
      </c>
      <c r="S385" s="150">
        <f>IF(S371&gt;0,R385*S371,99999999)</f>
        <v>99999999</v>
      </c>
      <c r="T385" s="157" t="str">
        <f t="shared" si="40"/>
        <v/>
      </c>
      <c r="U385" s="157" t="str">
        <f t="shared" si="39"/>
        <v/>
      </c>
    </row>
    <row r="386" spans="10:21" ht="17.25" hidden="1" customHeight="1" outlineLevel="1" x14ac:dyDescent="0.15">
      <c r="J386" s="172"/>
      <c r="K386" s="173"/>
      <c r="L386" s="173"/>
      <c r="M386" s="174" t="s">
        <v>181</v>
      </c>
      <c r="N386" s="171" t="str">
        <f>IF(K371&amp;L371&lt;&gt;"",IF($D$34&lt;&gt;"",$D$34,""),"")</f>
        <v/>
      </c>
      <c r="O386" s="170"/>
      <c r="P386" s="165" t="str">
        <f t="shared" si="37"/>
        <v/>
      </c>
      <c r="Q386" s="175"/>
      <c r="R386" s="150">
        <f>IF(N386&lt;&gt;"",VLOOKUP(N386,$D$19:$E$34,2,FALSE),0)</f>
        <v>0</v>
      </c>
      <c r="S386" s="150">
        <f>IF(S371&gt;0,R386*S371,99999999)</f>
        <v>99999999</v>
      </c>
      <c r="T386" s="157" t="str">
        <f t="shared" si="40"/>
        <v/>
      </c>
      <c r="U386" s="157" t="str">
        <f t="shared" si="39"/>
        <v/>
      </c>
    </row>
    <row r="387" spans="10:21" ht="17.25" customHeight="1" collapsed="1" x14ac:dyDescent="0.15">
      <c r="J387" s="151">
        <v>24</v>
      </c>
      <c r="K387" s="152"/>
      <c r="L387" s="152"/>
      <c r="M387" s="153" t="s">
        <v>182</v>
      </c>
      <c r="N387" s="154" t="str">
        <f>IF(K387&amp;L387&lt;&gt;"",IF($D$19&lt;&gt;"",$D$19,""),"")</f>
        <v/>
      </c>
      <c r="O387" s="152"/>
      <c r="P387" s="155" t="str">
        <f t="shared" si="37"/>
        <v/>
      </c>
      <c r="Q387" s="156"/>
      <c r="R387" s="150">
        <f t="shared" ref="R387:R397" si="43">IF(N387&lt;&gt;"",VLOOKUP(N387,$D$19:$E$29,2,FALSE),0)</f>
        <v>0</v>
      </c>
      <c r="S387" s="150">
        <f>IF($E$19&gt;0,IF(MOD(O387,$E$19)=0,O387/$E$19,-1),-1)</f>
        <v>-1</v>
      </c>
      <c r="T387" s="157" t="str">
        <f>IF(N387&lt;&gt;"",IF(O387&lt;&gt;"",IF(S387&gt;0,"OK","数量が不足しています"),"数量が未入力です"),"")</f>
        <v/>
      </c>
      <c r="U387" s="157" t="str">
        <f t="shared" si="39"/>
        <v/>
      </c>
    </row>
    <row r="388" spans="10:21" ht="17.25" customHeight="1" x14ac:dyDescent="0.15">
      <c r="J388" s="160"/>
      <c r="K388" s="161"/>
      <c r="L388" s="161"/>
      <c r="M388" s="162" t="s">
        <v>181</v>
      </c>
      <c r="N388" s="163" t="str">
        <f>IF(K387&amp;L387&lt;&gt;"",IF($D$20&lt;&gt;"",$D$20,""),"")</f>
        <v/>
      </c>
      <c r="O388" s="164"/>
      <c r="P388" s="165" t="str">
        <f t="shared" si="37"/>
        <v/>
      </c>
      <c r="Q388" s="166"/>
      <c r="R388" s="150">
        <f t="shared" si="43"/>
        <v>0</v>
      </c>
      <c r="S388" s="150">
        <f>IF(S387&gt;0,R388*S387,99999999)</f>
        <v>99999999</v>
      </c>
      <c r="T388" s="157" t="str">
        <f t="shared" si="40"/>
        <v/>
      </c>
      <c r="U388" s="157" t="str">
        <f t="shared" si="39"/>
        <v/>
      </c>
    </row>
    <row r="389" spans="10:21" ht="17.25" customHeight="1" x14ac:dyDescent="0.15">
      <c r="J389" s="160"/>
      <c r="K389" s="161"/>
      <c r="L389" s="161"/>
      <c r="M389" s="162" t="s">
        <v>181</v>
      </c>
      <c r="N389" s="163" t="str">
        <f>IF(K387&amp;L387&lt;&gt;"",IF($D$21&lt;&gt;"",$D$21,""),"")</f>
        <v/>
      </c>
      <c r="O389" s="164"/>
      <c r="P389" s="165" t="str">
        <f t="shared" si="37"/>
        <v/>
      </c>
      <c r="Q389" s="166"/>
      <c r="R389" s="150">
        <f t="shared" si="43"/>
        <v>0</v>
      </c>
      <c r="S389" s="150">
        <f>IF(S387&gt;0,R389*S387,99999999)</f>
        <v>99999999</v>
      </c>
      <c r="T389" s="157" t="str">
        <f t="shared" si="40"/>
        <v/>
      </c>
      <c r="U389" s="157" t="str">
        <f t="shared" si="39"/>
        <v/>
      </c>
    </row>
    <row r="390" spans="10:21" ht="17.25" customHeight="1" x14ac:dyDescent="0.15">
      <c r="J390" s="160"/>
      <c r="K390" s="161"/>
      <c r="L390" s="161"/>
      <c r="M390" s="162" t="s">
        <v>181</v>
      </c>
      <c r="N390" s="163" t="str">
        <f>IF(K387&amp;L387&lt;&gt;"",IF($D$22&lt;&gt;"",$D$22,""),"")</f>
        <v/>
      </c>
      <c r="O390" s="164"/>
      <c r="P390" s="165" t="str">
        <f t="shared" si="37"/>
        <v/>
      </c>
      <c r="Q390" s="166"/>
      <c r="R390" s="150">
        <f t="shared" si="43"/>
        <v>0</v>
      </c>
      <c r="S390" s="150">
        <f>IF(S387&gt;0,R390*S387,99999999)</f>
        <v>99999999</v>
      </c>
      <c r="T390" s="157" t="str">
        <f t="shared" si="40"/>
        <v/>
      </c>
      <c r="U390" s="157" t="str">
        <f t="shared" si="39"/>
        <v/>
      </c>
    </row>
    <row r="391" spans="10:21" ht="17.25" customHeight="1" x14ac:dyDescent="0.15">
      <c r="J391" s="160"/>
      <c r="K391" s="161"/>
      <c r="L391" s="161"/>
      <c r="M391" s="162" t="s">
        <v>181</v>
      </c>
      <c r="N391" s="163" t="str">
        <f>IF(K387&amp;L387&lt;&gt;"",IF($D$23&lt;&gt;"",$D$23,""),"")</f>
        <v/>
      </c>
      <c r="O391" s="164"/>
      <c r="P391" s="165" t="str">
        <f t="shared" si="37"/>
        <v/>
      </c>
      <c r="Q391" s="166"/>
      <c r="R391" s="150">
        <f t="shared" si="43"/>
        <v>0</v>
      </c>
      <c r="S391" s="150">
        <f>IF(S387&gt;0,R391*S387,99999999)</f>
        <v>99999999</v>
      </c>
      <c r="T391" s="157" t="str">
        <f t="shared" si="40"/>
        <v/>
      </c>
      <c r="U391" s="157" t="str">
        <f t="shared" si="39"/>
        <v/>
      </c>
    </row>
    <row r="392" spans="10:21" ht="17.25" customHeight="1" x14ac:dyDescent="0.15">
      <c r="J392" s="160"/>
      <c r="K392" s="161"/>
      <c r="L392" s="161"/>
      <c r="M392" s="162" t="s">
        <v>181</v>
      </c>
      <c r="N392" s="163" t="str">
        <f>IF(K387&amp;L387&lt;&gt;"",IF($D$24&lt;&gt;"",$D$24,""),"")</f>
        <v/>
      </c>
      <c r="O392" s="164"/>
      <c r="P392" s="165" t="str">
        <f t="shared" si="37"/>
        <v/>
      </c>
      <c r="Q392" s="166"/>
      <c r="R392" s="150">
        <f t="shared" si="43"/>
        <v>0</v>
      </c>
      <c r="S392" s="150">
        <f>IF(S387&gt;0,R392*S387,99999999)</f>
        <v>99999999</v>
      </c>
      <c r="T392" s="157" t="str">
        <f t="shared" si="40"/>
        <v/>
      </c>
      <c r="U392" s="157" t="str">
        <f t="shared" si="39"/>
        <v/>
      </c>
    </row>
    <row r="393" spans="10:21" ht="17.25" customHeight="1" x14ac:dyDescent="0.15">
      <c r="J393" s="160"/>
      <c r="K393" s="161"/>
      <c r="L393" s="161"/>
      <c r="M393" s="162" t="s">
        <v>181</v>
      </c>
      <c r="N393" s="163" t="str">
        <f>IF(K387&amp;L387&lt;&gt;"",IF($D$25&lt;&gt;"",$D$25,""),"")</f>
        <v/>
      </c>
      <c r="O393" s="164"/>
      <c r="P393" s="165" t="str">
        <f t="shared" si="37"/>
        <v/>
      </c>
      <c r="Q393" s="166"/>
      <c r="R393" s="150">
        <f t="shared" si="43"/>
        <v>0</v>
      </c>
      <c r="S393" s="150">
        <f>IF(S387&gt;0,R393*S387,99999999)</f>
        <v>99999999</v>
      </c>
      <c r="T393" s="157" t="str">
        <f t="shared" si="40"/>
        <v/>
      </c>
      <c r="U393" s="157" t="str">
        <f t="shared" si="39"/>
        <v/>
      </c>
    </row>
    <row r="394" spans="10:21" ht="17.25" customHeight="1" x14ac:dyDescent="0.15">
      <c r="J394" s="160"/>
      <c r="K394" s="161"/>
      <c r="L394" s="161"/>
      <c r="M394" s="162" t="s">
        <v>181</v>
      </c>
      <c r="N394" s="163" t="str">
        <f>IF(K387&amp;L387&lt;&gt;"",IF($D$26&lt;&gt;"",$D$26,""),"")</f>
        <v/>
      </c>
      <c r="O394" s="164"/>
      <c r="P394" s="165" t="str">
        <f t="shared" si="37"/>
        <v/>
      </c>
      <c r="Q394" s="166"/>
      <c r="R394" s="150">
        <f t="shared" si="43"/>
        <v>0</v>
      </c>
      <c r="S394" s="150">
        <f>IF(S387&gt;0,R394*S387,99999999)</f>
        <v>99999999</v>
      </c>
      <c r="T394" s="157" t="str">
        <f t="shared" si="40"/>
        <v/>
      </c>
      <c r="U394" s="157" t="str">
        <f t="shared" si="39"/>
        <v/>
      </c>
    </row>
    <row r="395" spans="10:21" ht="17.25" customHeight="1" x14ac:dyDescent="0.15">
      <c r="J395" s="160"/>
      <c r="K395" s="161"/>
      <c r="L395" s="161"/>
      <c r="M395" s="162" t="s">
        <v>181</v>
      </c>
      <c r="N395" s="163" t="str">
        <f>IF(K387&amp;L387&lt;&gt;"",IF($D$27&lt;&gt;"",$D$27,""),"")</f>
        <v/>
      </c>
      <c r="O395" s="164"/>
      <c r="P395" s="165" t="str">
        <f t="shared" si="37"/>
        <v/>
      </c>
      <c r="Q395" s="166"/>
      <c r="R395" s="150">
        <f t="shared" si="43"/>
        <v>0</v>
      </c>
      <c r="S395" s="150">
        <f>IF(S387&gt;0,R395*S387,99999999)</f>
        <v>99999999</v>
      </c>
      <c r="T395" s="157" t="str">
        <f t="shared" si="40"/>
        <v/>
      </c>
      <c r="U395" s="157" t="str">
        <f t="shared" si="39"/>
        <v/>
      </c>
    </row>
    <row r="396" spans="10:21" ht="17.25" customHeight="1" x14ac:dyDescent="0.15">
      <c r="J396" s="160"/>
      <c r="K396" s="161"/>
      <c r="L396" s="161"/>
      <c r="M396" s="162" t="s">
        <v>181</v>
      </c>
      <c r="N396" s="163" t="str">
        <f>IF(K387&amp;L387&lt;&gt;"",IF($D$28&lt;&gt;"",$D$28,""),"")</f>
        <v/>
      </c>
      <c r="O396" s="164"/>
      <c r="P396" s="165" t="str">
        <f t="shared" si="37"/>
        <v/>
      </c>
      <c r="Q396" s="166"/>
      <c r="R396" s="150">
        <f t="shared" si="43"/>
        <v>0</v>
      </c>
      <c r="S396" s="150">
        <f>IF(S387&gt;0,R396*S387,99999999)</f>
        <v>99999999</v>
      </c>
      <c r="T396" s="157" t="str">
        <f t="shared" si="40"/>
        <v/>
      </c>
      <c r="U396" s="157" t="str">
        <f t="shared" si="39"/>
        <v/>
      </c>
    </row>
    <row r="397" spans="10:21" ht="17.25" customHeight="1" x14ac:dyDescent="0.15">
      <c r="J397" s="160"/>
      <c r="K397" s="161"/>
      <c r="L397" s="161"/>
      <c r="M397" s="162" t="s">
        <v>181</v>
      </c>
      <c r="N397" s="163" t="str">
        <f>IF(K387&amp;L387&lt;&gt;"",IF($D$29&lt;&gt;"",$D$29,""),"")</f>
        <v/>
      </c>
      <c r="O397" s="164"/>
      <c r="P397" s="165" t="str">
        <f t="shared" si="37"/>
        <v/>
      </c>
      <c r="Q397" s="166"/>
      <c r="R397" s="150">
        <f t="shared" si="43"/>
        <v>0</v>
      </c>
      <c r="S397" s="150">
        <f>IF(S387&gt;0,R397*S387,99999999)</f>
        <v>99999999</v>
      </c>
      <c r="T397" s="157" t="str">
        <f t="shared" si="40"/>
        <v/>
      </c>
      <c r="U397" s="157" t="str">
        <f t="shared" si="39"/>
        <v/>
      </c>
    </row>
    <row r="398" spans="10:21" ht="17.25" hidden="1" customHeight="1" outlineLevel="1" x14ac:dyDescent="0.15">
      <c r="J398" s="160"/>
      <c r="K398" s="161"/>
      <c r="L398" s="161"/>
      <c r="M398" s="162" t="s">
        <v>181</v>
      </c>
      <c r="N398" s="163" t="str">
        <f>IF(K387&amp;L387&lt;&gt;"",IF($D$30&lt;&gt;"",$D$30,""),"")</f>
        <v/>
      </c>
      <c r="O398" s="164"/>
      <c r="P398" s="165" t="str">
        <f t="shared" si="37"/>
        <v/>
      </c>
      <c r="Q398" s="166"/>
      <c r="R398" s="150">
        <f>IF(N398&lt;&gt;"",VLOOKUP(N398,$D$19:$E$34,2,FALSE),0)</f>
        <v>0</v>
      </c>
      <c r="S398" s="150">
        <f>IF(S387&gt;0,R398*S387,99999999)</f>
        <v>99999999</v>
      </c>
      <c r="T398" s="157" t="str">
        <f t="shared" si="40"/>
        <v/>
      </c>
      <c r="U398" s="157" t="str">
        <f t="shared" si="39"/>
        <v/>
      </c>
    </row>
    <row r="399" spans="10:21" ht="17.25" hidden="1" customHeight="1" outlineLevel="1" x14ac:dyDescent="0.15">
      <c r="J399" s="160"/>
      <c r="K399" s="161"/>
      <c r="L399" s="161"/>
      <c r="M399" s="162" t="s">
        <v>181</v>
      </c>
      <c r="N399" s="163" t="str">
        <f>IF(K387&amp;L387&lt;&gt;"",IF($D$31&lt;&gt;"",$D$31,""),"")</f>
        <v/>
      </c>
      <c r="O399" s="164"/>
      <c r="P399" s="165" t="str">
        <f t="shared" si="37"/>
        <v/>
      </c>
      <c r="Q399" s="166"/>
      <c r="R399" s="150">
        <f>IF(N399&lt;&gt;"",VLOOKUP(N399,$D$19:$E$34,2,FALSE),0)</f>
        <v>0</v>
      </c>
      <c r="S399" s="150">
        <f>IF(S387&gt;0,R399*S387,99999999)</f>
        <v>99999999</v>
      </c>
      <c r="T399" s="157" t="str">
        <f t="shared" si="40"/>
        <v/>
      </c>
      <c r="U399" s="157" t="str">
        <f t="shared" si="39"/>
        <v/>
      </c>
    </row>
    <row r="400" spans="10:21" ht="17.25" hidden="1" customHeight="1" outlineLevel="1" x14ac:dyDescent="0.15">
      <c r="J400" s="160"/>
      <c r="K400" s="161"/>
      <c r="L400" s="161"/>
      <c r="M400" s="162" t="s">
        <v>181</v>
      </c>
      <c r="N400" s="163" t="str">
        <f>IF(K387&amp;L387&lt;&gt;"",IF($D$32&lt;&gt;"",$D$32,""),"")</f>
        <v/>
      </c>
      <c r="O400" s="164"/>
      <c r="P400" s="165" t="str">
        <f t="shared" si="37"/>
        <v/>
      </c>
      <c r="Q400" s="166"/>
      <c r="R400" s="150">
        <f>IF(N400&lt;&gt;"",VLOOKUP(N400,$D$19:$E$34,2,FALSE),0)</f>
        <v>0</v>
      </c>
      <c r="S400" s="150">
        <f>IF(S387&gt;0,R400*S387,99999999)</f>
        <v>99999999</v>
      </c>
      <c r="T400" s="157" t="str">
        <f t="shared" si="40"/>
        <v/>
      </c>
      <c r="U400" s="157" t="str">
        <f t="shared" si="39"/>
        <v/>
      </c>
    </row>
    <row r="401" spans="10:21" ht="17.25" hidden="1" customHeight="1" outlineLevel="1" x14ac:dyDescent="0.15">
      <c r="J401" s="160"/>
      <c r="K401" s="161"/>
      <c r="L401" s="161"/>
      <c r="M401" s="162" t="s">
        <v>181</v>
      </c>
      <c r="N401" s="163" t="str">
        <f>IF(K387&amp;L387&lt;&gt;"",IF($D$33&lt;&gt;"",$D$33,""),"")</f>
        <v/>
      </c>
      <c r="O401" s="164"/>
      <c r="P401" s="165" t="str">
        <f t="shared" si="37"/>
        <v/>
      </c>
      <c r="Q401" s="166"/>
      <c r="R401" s="150">
        <f>IF(N401&lt;&gt;"",VLOOKUP(N401,$D$19:$E$34,2,FALSE),0)</f>
        <v>0</v>
      </c>
      <c r="S401" s="150">
        <f>IF(S387&gt;0,R401*S387,99999999)</f>
        <v>99999999</v>
      </c>
      <c r="T401" s="157" t="str">
        <f t="shared" si="40"/>
        <v/>
      </c>
      <c r="U401" s="157" t="str">
        <f t="shared" si="39"/>
        <v/>
      </c>
    </row>
    <row r="402" spans="10:21" ht="17.25" hidden="1" customHeight="1" outlineLevel="1" x14ac:dyDescent="0.15">
      <c r="J402" s="172"/>
      <c r="K402" s="173"/>
      <c r="L402" s="173"/>
      <c r="M402" s="174" t="s">
        <v>181</v>
      </c>
      <c r="N402" s="171" t="str">
        <f>IF(K387&amp;L387&lt;&gt;"",IF($D$34&lt;&gt;"",$D$34,""),"")</f>
        <v/>
      </c>
      <c r="O402" s="170"/>
      <c r="P402" s="165" t="str">
        <f t="shared" si="37"/>
        <v/>
      </c>
      <c r="Q402" s="175"/>
      <c r="R402" s="150">
        <f>IF(N402&lt;&gt;"",VLOOKUP(N402,$D$19:$E$34,2,FALSE),0)</f>
        <v>0</v>
      </c>
      <c r="S402" s="150">
        <f>IF(S387&gt;0,R402*S387,99999999)</f>
        <v>99999999</v>
      </c>
      <c r="T402" s="157" t="str">
        <f t="shared" si="40"/>
        <v/>
      </c>
      <c r="U402" s="157" t="str">
        <f t="shared" si="39"/>
        <v/>
      </c>
    </row>
    <row r="403" spans="10:21" ht="17.25" customHeight="1" collapsed="1" x14ac:dyDescent="0.15">
      <c r="J403" s="151">
        <v>25</v>
      </c>
      <c r="K403" s="152"/>
      <c r="L403" s="152"/>
      <c r="M403" s="153" t="s">
        <v>182</v>
      </c>
      <c r="N403" s="154" t="str">
        <f>IF(K403&amp;L403&lt;&gt;"",IF($D$19&lt;&gt;"",$D$19,""),"")</f>
        <v/>
      </c>
      <c r="O403" s="152"/>
      <c r="P403" s="155" t="str">
        <f t="shared" ref="P403:P466" si="44">IF(ISERROR(ROUND(Q403/O403,0)),"",ROUND(Q403/O403,0))</f>
        <v/>
      </c>
      <c r="Q403" s="156"/>
      <c r="R403" s="150">
        <f t="shared" ref="R403:R413" si="45">IF(N403&lt;&gt;"",VLOOKUP(N403,$D$19:$E$29,2,FALSE),0)</f>
        <v>0</v>
      </c>
      <c r="S403" s="150">
        <f>IF($E$19&gt;0,IF(MOD(O403,$E$19)=0,O403/$E$19,-1),-1)</f>
        <v>-1</v>
      </c>
      <c r="T403" s="157" t="str">
        <f>IF(N403&lt;&gt;"",IF(O403&lt;&gt;"",IF(S403&gt;0,"OK","数量が不足しています"),"数量が未入力です"),"")</f>
        <v/>
      </c>
      <c r="U403" s="157" t="str">
        <f t="shared" ref="U403:U466" si="46">IF(O403&lt;&gt;"",IF(Q403&lt;&gt;"","OK","未入力です"),"")</f>
        <v/>
      </c>
    </row>
    <row r="404" spans="10:21" ht="17.25" customHeight="1" x14ac:dyDescent="0.15">
      <c r="J404" s="160"/>
      <c r="K404" s="161"/>
      <c r="L404" s="161"/>
      <c r="M404" s="162" t="s">
        <v>181</v>
      </c>
      <c r="N404" s="163" t="str">
        <f>IF(K403&amp;L403&lt;&gt;"",IF($D$20&lt;&gt;"",$D$20,""),"")</f>
        <v/>
      </c>
      <c r="O404" s="164"/>
      <c r="P404" s="165" t="str">
        <f t="shared" si="44"/>
        <v/>
      </c>
      <c r="Q404" s="166"/>
      <c r="R404" s="150">
        <f t="shared" si="45"/>
        <v>0</v>
      </c>
      <c r="S404" s="150">
        <f>IF(S403&gt;0,R404*S403,99999999)</f>
        <v>99999999</v>
      </c>
      <c r="T404" s="157" t="str">
        <f t="shared" ref="T404:T466" si="47">IF(N404&lt;&gt;"",IF(O404&lt;&gt;"",IF(O404&gt;=S404,"OK","数量が不足しています"),"数量が未入力です"),"")</f>
        <v/>
      </c>
      <c r="U404" s="157" t="str">
        <f t="shared" si="46"/>
        <v/>
      </c>
    </row>
    <row r="405" spans="10:21" ht="17.25" customHeight="1" x14ac:dyDescent="0.15">
      <c r="J405" s="160"/>
      <c r="K405" s="161"/>
      <c r="L405" s="161"/>
      <c r="M405" s="162" t="s">
        <v>181</v>
      </c>
      <c r="N405" s="163" t="str">
        <f>IF(K403&amp;L403&lt;&gt;"",IF($D$21&lt;&gt;"",$D$21,""),"")</f>
        <v/>
      </c>
      <c r="O405" s="164"/>
      <c r="P405" s="165" t="str">
        <f t="shared" si="44"/>
        <v/>
      </c>
      <c r="Q405" s="166"/>
      <c r="R405" s="150">
        <f t="shared" si="45"/>
        <v>0</v>
      </c>
      <c r="S405" s="150">
        <f>IF(S403&gt;0,R405*S403,99999999)</f>
        <v>99999999</v>
      </c>
      <c r="T405" s="157" t="str">
        <f t="shared" si="47"/>
        <v/>
      </c>
      <c r="U405" s="157" t="str">
        <f t="shared" si="46"/>
        <v/>
      </c>
    </row>
    <row r="406" spans="10:21" ht="17.25" customHeight="1" x14ac:dyDescent="0.15">
      <c r="J406" s="160"/>
      <c r="K406" s="161"/>
      <c r="L406" s="161"/>
      <c r="M406" s="162" t="s">
        <v>181</v>
      </c>
      <c r="N406" s="163" t="str">
        <f>IF(K403&amp;L403&lt;&gt;"",IF($D$22&lt;&gt;"",$D$22,""),"")</f>
        <v/>
      </c>
      <c r="O406" s="164"/>
      <c r="P406" s="165" t="str">
        <f t="shared" si="44"/>
        <v/>
      </c>
      <c r="Q406" s="166"/>
      <c r="R406" s="150">
        <f t="shared" si="45"/>
        <v>0</v>
      </c>
      <c r="S406" s="150">
        <f>IF(S403&gt;0,R406*S403,99999999)</f>
        <v>99999999</v>
      </c>
      <c r="T406" s="157" t="str">
        <f t="shared" si="47"/>
        <v/>
      </c>
      <c r="U406" s="157" t="str">
        <f t="shared" si="46"/>
        <v/>
      </c>
    </row>
    <row r="407" spans="10:21" ht="17.25" customHeight="1" x14ac:dyDescent="0.15">
      <c r="J407" s="160"/>
      <c r="K407" s="161"/>
      <c r="L407" s="161"/>
      <c r="M407" s="162" t="s">
        <v>181</v>
      </c>
      <c r="N407" s="163" t="str">
        <f>IF(K403&amp;L403&lt;&gt;"",IF($D$23&lt;&gt;"",$D$23,""),"")</f>
        <v/>
      </c>
      <c r="O407" s="164"/>
      <c r="P407" s="165" t="str">
        <f t="shared" si="44"/>
        <v/>
      </c>
      <c r="Q407" s="166"/>
      <c r="R407" s="150">
        <f t="shared" si="45"/>
        <v>0</v>
      </c>
      <c r="S407" s="150">
        <f>IF(S403&gt;0,R407*S403,99999999)</f>
        <v>99999999</v>
      </c>
      <c r="T407" s="157" t="str">
        <f t="shared" si="47"/>
        <v/>
      </c>
      <c r="U407" s="157" t="str">
        <f t="shared" si="46"/>
        <v/>
      </c>
    </row>
    <row r="408" spans="10:21" ht="17.25" customHeight="1" x14ac:dyDescent="0.15">
      <c r="J408" s="160"/>
      <c r="K408" s="161"/>
      <c r="L408" s="161"/>
      <c r="M408" s="162" t="s">
        <v>181</v>
      </c>
      <c r="N408" s="163" t="str">
        <f>IF(K403&amp;L403&lt;&gt;"",IF($D$24&lt;&gt;"",$D$24,""),"")</f>
        <v/>
      </c>
      <c r="O408" s="164"/>
      <c r="P408" s="165" t="str">
        <f t="shared" si="44"/>
        <v/>
      </c>
      <c r="Q408" s="166"/>
      <c r="R408" s="150">
        <f t="shared" si="45"/>
        <v>0</v>
      </c>
      <c r="S408" s="150">
        <f>IF(S403&gt;0,R408*S403,99999999)</f>
        <v>99999999</v>
      </c>
      <c r="T408" s="157" t="str">
        <f t="shared" si="47"/>
        <v/>
      </c>
      <c r="U408" s="157" t="str">
        <f t="shared" si="46"/>
        <v/>
      </c>
    </row>
    <row r="409" spans="10:21" ht="17.25" customHeight="1" x14ac:dyDescent="0.15">
      <c r="J409" s="160"/>
      <c r="K409" s="161"/>
      <c r="L409" s="161"/>
      <c r="M409" s="162" t="s">
        <v>181</v>
      </c>
      <c r="N409" s="163" t="str">
        <f>IF(K403&amp;L403&lt;&gt;"",IF($D$25&lt;&gt;"",$D$25,""),"")</f>
        <v/>
      </c>
      <c r="O409" s="164"/>
      <c r="P409" s="165" t="str">
        <f t="shared" si="44"/>
        <v/>
      </c>
      <c r="Q409" s="166"/>
      <c r="R409" s="150">
        <f t="shared" si="45"/>
        <v>0</v>
      </c>
      <c r="S409" s="150">
        <f>IF(S403&gt;0,R409*S403,99999999)</f>
        <v>99999999</v>
      </c>
      <c r="T409" s="157" t="str">
        <f t="shared" si="47"/>
        <v/>
      </c>
      <c r="U409" s="157" t="str">
        <f t="shared" si="46"/>
        <v/>
      </c>
    </row>
    <row r="410" spans="10:21" ht="17.25" customHeight="1" x14ac:dyDescent="0.15">
      <c r="J410" s="160"/>
      <c r="K410" s="161"/>
      <c r="L410" s="161"/>
      <c r="M410" s="162" t="s">
        <v>181</v>
      </c>
      <c r="N410" s="163" t="str">
        <f>IF(K403&amp;L403&lt;&gt;"",IF($D$26&lt;&gt;"",$D$26,""),"")</f>
        <v/>
      </c>
      <c r="O410" s="164"/>
      <c r="P410" s="165" t="str">
        <f t="shared" si="44"/>
        <v/>
      </c>
      <c r="Q410" s="166"/>
      <c r="R410" s="150">
        <f t="shared" si="45"/>
        <v>0</v>
      </c>
      <c r="S410" s="150">
        <f>IF(S403&gt;0,R410*S403,99999999)</f>
        <v>99999999</v>
      </c>
      <c r="T410" s="157" t="str">
        <f t="shared" si="47"/>
        <v/>
      </c>
      <c r="U410" s="157" t="str">
        <f t="shared" si="46"/>
        <v/>
      </c>
    </row>
    <row r="411" spans="10:21" ht="17.25" customHeight="1" x14ac:dyDescent="0.15">
      <c r="J411" s="160"/>
      <c r="K411" s="161"/>
      <c r="L411" s="161"/>
      <c r="M411" s="162" t="s">
        <v>181</v>
      </c>
      <c r="N411" s="163" t="str">
        <f>IF(K403&amp;L403&lt;&gt;"",IF($D$27&lt;&gt;"",$D$27,""),"")</f>
        <v/>
      </c>
      <c r="O411" s="164"/>
      <c r="P411" s="165" t="str">
        <f t="shared" si="44"/>
        <v/>
      </c>
      <c r="Q411" s="166"/>
      <c r="R411" s="150">
        <f t="shared" si="45"/>
        <v>0</v>
      </c>
      <c r="S411" s="150">
        <f>IF(S403&gt;0,R411*S403,99999999)</f>
        <v>99999999</v>
      </c>
      <c r="T411" s="157" t="str">
        <f t="shared" si="47"/>
        <v/>
      </c>
      <c r="U411" s="157" t="str">
        <f t="shared" si="46"/>
        <v/>
      </c>
    </row>
    <row r="412" spans="10:21" ht="17.25" customHeight="1" x14ac:dyDescent="0.15">
      <c r="J412" s="160"/>
      <c r="K412" s="161"/>
      <c r="L412" s="161"/>
      <c r="M412" s="162" t="s">
        <v>181</v>
      </c>
      <c r="N412" s="163" t="str">
        <f>IF(K403&amp;L403&lt;&gt;"",IF($D$28&lt;&gt;"",$D$28,""),"")</f>
        <v/>
      </c>
      <c r="O412" s="164"/>
      <c r="P412" s="165" t="str">
        <f t="shared" si="44"/>
        <v/>
      </c>
      <c r="Q412" s="166"/>
      <c r="R412" s="150">
        <f t="shared" si="45"/>
        <v>0</v>
      </c>
      <c r="S412" s="150">
        <f>IF(S403&gt;0,R412*S403,99999999)</f>
        <v>99999999</v>
      </c>
      <c r="T412" s="157" t="str">
        <f t="shared" si="47"/>
        <v/>
      </c>
      <c r="U412" s="157" t="str">
        <f t="shared" si="46"/>
        <v/>
      </c>
    </row>
    <row r="413" spans="10:21" ht="17.25" customHeight="1" x14ac:dyDescent="0.15">
      <c r="J413" s="160"/>
      <c r="K413" s="161"/>
      <c r="L413" s="161"/>
      <c r="M413" s="162" t="s">
        <v>181</v>
      </c>
      <c r="N413" s="163" t="str">
        <f>IF(K403&amp;L403&lt;&gt;"",IF($D$29&lt;&gt;"",$D$29,""),"")</f>
        <v/>
      </c>
      <c r="O413" s="164"/>
      <c r="P413" s="165" t="str">
        <f t="shared" si="44"/>
        <v/>
      </c>
      <c r="Q413" s="166"/>
      <c r="R413" s="150">
        <f t="shared" si="45"/>
        <v>0</v>
      </c>
      <c r="S413" s="150">
        <f>IF(S403&gt;0,R413*S403,99999999)</f>
        <v>99999999</v>
      </c>
      <c r="T413" s="157" t="str">
        <f t="shared" si="47"/>
        <v/>
      </c>
      <c r="U413" s="157" t="str">
        <f t="shared" si="46"/>
        <v/>
      </c>
    </row>
    <row r="414" spans="10:21" ht="17.25" hidden="1" customHeight="1" outlineLevel="1" x14ac:dyDescent="0.15">
      <c r="J414" s="160"/>
      <c r="K414" s="161"/>
      <c r="L414" s="161"/>
      <c r="M414" s="162" t="s">
        <v>181</v>
      </c>
      <c r="N414" s="163" t="str">
        <f>IF(K403&amp;L403&lt;&gt;"",IF($D$30&lt;&gt;"",$D$30,""),"")</f>
        <v/>
      </c>
      <c r="O414" s="164"/>
      <c r="P414" s="165" t="str">
        <f t="shared" si="44"/>
        <v/>
      </c>
      <c r="Q414" s="166"/>
      <c r="R414" s="150">
        <f>IF(N414&lt;&gt;"",VLOOKUP(N414,$D$19:$E$34,2,FALSE),0)</f>
        <v>0</v>
      </c>
      <c r="S414" s="150">
        <f>IF(S403&gt;0,R414*S403,99999999)</f>
        <v>99999999</v>
      </c>
      <c r="T414" s="157" t="str">
        <f t="shared" si="47"/>
        <v/>
      </c>
      <c r="U414" s="157" t="str">
        <f t="shared" si="46"/>
        <v/>
      </c>
    </row>
    <row r="415" spans="10:21" ht="17.25" hidden="1" customHeight="1" outlineLevel="1" x14ac:dyDescent="0.15">
      <c r="J415" s="160"/>
      <c r="K415" s="161"/>
      <c r="L415" s="161"/>
      <c r="M415" s="162" t="s">
        <v>181</v>
      </c>
      <c r="N415" s="163" t="str">
        <f>IF(K403&amp;L403&lt;&gt;"",IF($D$31&lt;&gt;"",$D$31,""),"")</f>
        <v/>
      </c>
      <c r="O415" s="164"/>
      <c r="P415" s="165" t="str">
        <f t="shared" si="44"/>
        <v/>
      </c>
      <c r="Q415" s="166"/>
      <c r="R415" s="150">
        <f>IF(N415&lt;&gt;"",VLOOKUP(N415,$D$19:$E$34,2,FALSE),0)</f>
        <v>0</v>
      </c>
      <c r="S415" s="150">
        <f>IF(S403&gt;0,R415*S403,99999999)</f>
        <v>99999999</v>
      </c>
      <c r="T415" s="157" t="str">
        <f t="shared" si="47"/>
        <v/>
      </c>
      <c r="U415" s="157" t="str">
        <f t="shared" si="46"/>
        <v/>
      </c>
    </row>
    <row r="416" spans="10:21" ht="17.25" hidden="1" customHeight="1" outlineLevel="1" x14ac:dyDescent="0.15">
      <c r="J416" s="160"/>
      <c r="K416" s="161"/>
      <c r="L416" s="161"/>
      <c r="M416" s="162" t="s">
        <v>181</v>
      </c>
      <c r="N416" s="163" t="str">
        <f>IF(K403&amp;L403&lt;&gt;"",IF($D$32&lt;&gt;"",$D$32,""),"")</f>
        <v/>
      </c>
      <c r="O416" s="164"/>
      <c r="P416" s="165" t="str">
        <f t="shared" si="44"/>
        <v/>
      </c>
      <c r="Q416" s="166"/>
      <c r="R416" s="150">
        <f>IF(N416&lt;&gt;"",VLOOKUP(N416,$D$19:$E$34,2,FALSE),0)</f>
        <v>0</v>
      </c>
      <c r="S416" s="150">
        <f>IF(S403&gt;0,R416*S403,99999999)</f>
        <v>99999999</v>
      </c>
      <c r="T416" s="157" t="str">
        <f t="shared" si="47"/>
        <v/>
      </c>
      <c r="U416" s="157" t="str">
        <f t="shared" si="46"/>
        <v/>
      </c>
    </row>
    <row r="417" spans="10:21" ht="17.25" hidden="1" customHeight="1" outlineLevel="1" x14ac:dyDescent="0.15">
      <c r="J417" s="160"/>
      <c r="K417" s="161"/>
      <c r="L417" s="161"/>
      <c r="M417" s="162" t="s">
        <v>181</v>
      </c>
      <c r="N417" s="163" t="str">
        <f>IF(K403&amp;L403&lt;&gt;"",IF($D$33&lt;&gt;"",$D$33,""),"")</f>
        <v/>
      </c>
      <c r="O417" s="164"/>
      <c r="P417" s="165" t="str">
        <f t="shared" si="44"/>
        <v/>
      </c>
      <c r="Q417" s="166"/>
      <c r="R417" s="150">
        <f>IF(N417&lt;&gt;"",VLOOKUP(N417,$D$19:$E$34,2,FALSE),0)</f>
        <v>0</v>
      </c>
      <c r="S417" s="150">
        <f>IF(S403&gt;0,R417*S403,99999999)</f>
        <v>99999999</v>
      </c>
      <c r="T417" s="157" t="str">
        <f t="shared" si="47"/>
        <v/>
      </c>
      <c r="U417" s="157" t="str">
        <f t="shared" si="46"/>
        <v/>
      </c>
    </row>
    <row r="418" spans="10:21" ht="17.25" hidden="1" customHeight="1" outlineLevel="1" x14ac:dyDescent="0.15">
      <c r="J418" s="172"/>
      <c r="K418" s="173"/>
      <c r="L418" s="173"/>
      <c r="M418" s="174" t="s">
        <v>181</v>
      </c>
      <c r="N418" s="171" t="str">
        <f>IF(K403&amp;L403&lt;&gt;"",IF($D$34&lt;&gt;"",$D$34,""),"")</f>
        <v/>
      </c>
      <c r="O418" s="170"/>
      <c r="P418" s="165" t="str">
        <f t="shared" si="44"/>
        <v/>
      </c>
      <c r="Q418" s="175"/>
      <c r="R418" s="150">
        <f>IF(N418&lt;&gt;"",VLOOKUP(N418,$D$19:$E$34,2,FALSE),0)</f>
        <v>0</v>
      </c>
      <c r="S418" s="150">
        <f>IF(S403&gt;0,R418*S403,99999999)</f>
        <v>99999999</v>
      </c>
      <c r="T418" s="157" t="str">
        <f t="shared" si="47"/>
        <v/>
      </c>
      <c r="U418" s="157" t="str">
        <f t="shared" si="46"/>
        <v/>
      </c>
    </row>
    <row r="419" spans="10:21" ht="17.25" customHeight="1" collapsed="1" x14ac:dyDescent="0.15">
      <c r="J419" s="151">
        <v>26</v>
      </c>
      <c r="K419" s="152"/>
      <c r="L419" s="152"/>
      <c r="M419" s="153" t="s">
        <v>182</v>
      </c>
      <c r="N419" s="154" t="str">
        <f>IF(K419&amp;L419&lt;&gt;"",IF($D$19&lt;&gt;"",$D$19,""),"")</f>
        <v/>
      </c>
      <c r="O419" s="152"/>
      <c r="P419" s="155" t="str">
        <f t="shared" si="44"/>
        <v/>
      </c>
      <c r="Q419" s="156"/>
      <c r="R419" s="150">
        <f t="shared" ref="R419:R429" si="48">IF(N419&lt;&gt;"",VLOOKUP(N419,$D$19:$E$29,2,FALSE),0)</f>
        <v>0</v>
      </c>
      <c r="S419" s="150">
        <f>IF($E$19&gt;0,IF(MOD(O419,$E$19)=0,O419/$E$19,-1),-1)</f>
        <v>-1</v>
      </c>
      <c r="T419" s="157" t="str">
        <f>IF(N419&lt;&gt;"",IF(O419&lt;&gt;"",IF(S419&gt;0,"OK","数量が不足しています"),"数量が未入力です"),"")</f>
        <v/>
      </c>
      <c r="U419" s="157" t="str">
        <f t="shared" si="46"/>
        <v/>
      </c>
    </row>
    <row r="420" spans="10:21" ht="17.25" customHeight="1" x14ac:dyDescent="0.15">
      <c r="J420" s="160"/>
      <c r="K420" s="161"/>
      <c r="L420" s="161"/>
      <c r="M420" s="162" t="s">
        <v>181</v>
      </c>
      <c r="N420" s="163" t="str">
        <f>IF(K419&amp;L419&lt;&gt;"",IF($D$20&lt;&gt;"",$D$20,""),"")</f>
        <v/>
      </c>
      <c r="O420" s="164"/>
      <c r="P420" s="165" t="str">
        <f t="shared" si="44"/>
        <v/>
      </c>
      <c r="Q420" s="166"/>
      <c r="R420" s="150">
        <f t="shared" si="48"/>
        <v>0</v>
      </c>
      <c r="S420" s="150">
        <f>IF(S419&gt;0,R420*S419,99999999)</f>
        <v>99999999</v>
      </c>
      <c r="T420" s="157" t="str">
        <f t="shared" si="47"/>
        <v/>
      </c>
      <c r="U420" s="157" t="str">
        <f t="shared" si="46"/>
        <v/>
      </c>
    </row>
    <row r="421" spans="10:21" ht="17.25" customHeight="1" x14ac:dyDescent="0.15">
      <c r="J421" s="160"/>
      <c r="K421" s="161"/>
      <c r="L421" s="161"/>
      <c r="M421" s="162" t="s">
        <v>181</v>
      </c>
      <c r="N421" s="163" t="str">
        <f>IF(K419&amp;L419&lt;&gt;"",IF($D$21&lt;&gt;"",$D$21,""),"")</f>
        <v/>
      </c>
      <c r="O421" s="164"/>
      <c r="P421" s="165" t="str">
        <f t="shared" si="44"/>
        <v/>
      </c>
      <c r="Q421" s="166"/>
      <c r="R421" s="150">
        <f t="shared" si="48"/>
        <v>0</v>
      </c>
      <c r="S421" s="150">
        <f>IF(S419&gt;0,R421*S419,99999999)</f>
        <v>99999999</v>
      </c>
      <c r="T421" s="157" t="str">
        <f t="shared" si="47"/>
        <v/>
      </c>
      <c r="U421" s="157" t="str">
        <f t="shared" si="46"/>
        <v/>
      </c>
    </row>
    <row r="422" spans="10:21" ht="17.25" customHeight="1" x14ac:dyDescent="0.15">
      <c r="J422" s="160"/>
      <c r="K422" s="161"/>
      <c r="L422" s="161"/>
      <c r="M422" s="162" t="s">
        <v>181</v>
      </c>
      <c r="N422" s="163" t="str">
        <f>IF(K419&amp;L419&lt;&gt;"",IF($D$22&lt;&gt;"",$D$22,""),"")</f>
        <v/>
      </c>
      <c r="O422" s="164"/>
      <c r="P422" s="165" t="str">
        <f t="shared" si="44"/>
        <v/>
      </c>
      <c r="Q422" s="166"/>
      <c r="R422" s="150">
        <f t="shared" si="48"/>
        <v>0</v>
      </c>
      <c r="S422" s="150">
        <f>IF(S419&gt;0,R422*S419,99999999)</f>
        <v>99999999</v>
      </c>
      <c r="T422" s="157" t="str">
        <f t="shared" si="47"/>
        <v/>
      </c>
      <c r="U422" s="157" t="str">
        <f t="shared" si="46"/>
        <v/>
      </c>
    </row>
    <row r="423" spans="10:21" ht="17.25" customHeight="1" x14ac:dyDescent="0.15">
      <c r="J423" s="160"/>
      <c r="K423" s="161"/>
      <c r="L423" s="161"/>
      <c r="M423" s="162" t="s">
        <v>181</v>
      </c>
      <c r="N423" s="163" t="str">
        <f>IF(K419&amp;L419&lt;&gt;"",IF($D$23&lt;&gt;"",$D$23,""),"")</f>
        <v/>
      </c>
      <c r="O423" s="164"/>
      <c r="P423" s="165" t="str">
        <f t="shared" si="44"/>
        <v/>
      </c>
      <c r="Q423" s="166"/>
      <c r="R423" s="150">
        <f t="shared" si="48"/>
        <v>0</v>
      </c>
      <c r="S423" s="150">
        <f>IF(S419&gt;0,R423*S419,99999999)</f>
        <v>99999999</v>
      </c>
      <c r="T423" s="157" t="str">
        <f t="shared" si="47"/>
        <v/>
      </c>
      <c r="U423" s="157" t="str">
        <f t="shared" si="46"/>
        <v/>
      </c>
    </row>
    <row r="424" spans="10:21" ht="17.25" customHeight="1" x14ac:dyDescent="0.15">
      <c r="J424" s="160"/>
      <c r="K424" s="161"/>
      <c r="L424" s="161"/>
      <c r="M424" s="162" t="s">
        <v>181</v>
      </c>
      <c r="N424" s="163" t="str">
        <f>IF(K419&amp;L419&lt;&gt;"",IF($D$24&lt;&gt;"",$D$24,""),"")</f>
        <v/>
      </c>
      <c r="O424" s="164"/>
      <c r="P424" s="165" t="str">
        <f t="shared" si="44"/>
        <v/>
      </c>
      <c r="Q424" s="166"/>
      <c r="R424" s="150">
        <f t="shared" si="48"/>
        <v>0</v>
      </c>
      <c r="S424" s="150">
        <f>IF(S419&gt;0,R424*S419,99999999)</f>
        <v>99999999</v>
      </c>
      <c r="T424" s="157" t="str">
        <f t="shared" si="47"/>
        <v/>
      </c>
      <c r="U424" s="157" t="str">
        <f t="shared" si="46"/>
        <v/>
      </c>
    </row>
    <row r="425" spans="10:21" ht="17.25" customHeight="1" x14ac:dyDescent="0.15">
      <c r="J425" s="160"/>
      <c r="K425" s="161"/>
      <c r="L425" s="161"/>
      <c r="M425" s="162" t="s">
        <v>181</v>
      </c>
      <c r="N425" s="163" t="str">
        <f>IF(K419&amp;L419&lt;&gt;"",IF($D$25&lt;&gt;"",$D$25,""),"")</f>
        <v/>
      </c>
      <c r="O425" s="164"/>
      <c r="P425" s="165" t="str">
        <f t="shared" si="44"/>
        <v/>
      </c>
      <c r="Q425" s="166"/>
      <c r="R425" s="150">
        <f t="shared" si="48"/>
        <v>0</v>
      </c>
      <c r="S425" s="150">
        <f>IF(S419&gt;0,R425*S419,99999999)</f>
        <v>99999999</v>
      </c>
      <c r="T425" s="157" t="str">
        <f t="shared" si="47"/>
        <v/>
      </c>
      <c r="U425" s="157" t="str">
        <f t="shared" si="46"/>
        <v/>
      </c>
    </row>
    <row r="426" spans="10:21" ht="17.25" customHeight="1" x14ac:dyDescent="0.15">
      <c r="J426" s="160"/>
      <c r="K426" s="161"/>
      <c r="L426" s="161"/>
      <c r="M426" s="162" t="s">
        <v>181</v>
      </c>
      <c r="N426" s="163" t="str">
        <f>IF(K419&amp;L419&lt;&gt;"",IF($D$26&lt;&gt;"",$D$26,""),"")</f>
        <v/>
      </c>
      <c r="O426" s="164"/>
      <c r="P426" s="165" t="str">
        <f t="shared" si="44"/>
        <v/>
      </c>
      <c r="Q426" s="166"/>
      <c r="R426" s="150">
        <f t="shared" si="48"/>
        <v>0</v>
      </c>
      <c r="S426" s="150">
        <f>IF(S419&gt;0,R426*S419,99999999)</f>
        <v>99999999</v>
      </c>
      <c r="T426" s="157" t="str">
        <f t="shared" si="47"/>
        <v/>
      </c>
      <c r="U426" s="157" t="str">
        <f t="shared" si="46"/>
        <v/>
      </c>
    </row>
    <row r="427" spans="10:21" ht="17.25" customHeight="1" x14ac:dyDescent="0.15">
      <c r="J427" s="160"/>
      <c r="K427" s="161"/>
      <c r="L427" s="161"/>
      <c r="M427" s="162" t="s">
        <v>181</v>
      </c>
      <c r="N427" s="163" t="str">
        <f>IF(K419&amp;L419&lt;&gt;"",IF($D$27&lt;&gt;"",$D$27,""),"")</f>
        <v/>
      </c>
      <c r="O427" s="164"/>
      <c r="P427" s="165" t="str">
        <f t="shared" si="44"/>
        <v/>
      </c>
      <c r="Q427" s="166"/>
      <c r="R427" s="150">
        <f t="shared" si="48"/>
        <v>0</v>
      </c>
      <c r="S427" s="150">
        <f>IF(S419&gt;0,R427*S419,99999999)</f>
        <v>99999999</v>
      </c>
      <c r="T427" s="157" t="str">
        <f t="shared" si="47"/>
        <v/>
      </c>
      <c r="U427" s="157" t="str">
        <f t="shared" si="46"/>
        <v/>
      </c>
    </row>
    <row r="428" spans="10:21" ht="17.25" customHeight="1" x14ac:dyDescent="0.15">
      <c r="J428" s="160"/>
      <c r="K428" s="161"/>
      <c r="L428" s="161"/>
      <c r="M428" s="162" t="s">
        <v>181</v>
      </c>
      <c r="N428" s="163" t="str">
        <f>IF(K419&amp;L419&lt;&gt;"",IF($D$28&lt;&gt;"",$D$28,""),"")</f>
        <v/>
      </c>
      <c r="O428" s="164"/>
      <c r="P428" s="165" t="str">
        <f t="shared" si="44"/>
        <v/>
      </c>
      <c r="Q428" s="166"/>
      <c r="R428" s="150">
        <f t="shared" si="48"/>
        <v>0</v>
      </c>
      <c r="S428" s="150">
        <f>IF(S419&gt;0,R428*S419,99999999)</f>
        <v>99999999</v>
      </c>
      <c r="T428" s="157" t="str">
        <f t="shared" si="47"/>
        <v/>
      </c>
      <c r="U428" s="157" t="str">
        <f t="shared" si="46"/>
        <v/>
      </c>
    </row>
    <row r="429" spans="10:21" ht="17.25" customHeight="1" x14ac:dyDescent="0.15">
      <c r="J429" s="160"/>
      <c r="K429" s="161"/>
      <c r="L429" s="161"/>
      <c r="M429" s="162" t="s">
        <v>181</v>
      </c>
      <c r="N429" s="163" t="str">
        <f>IF(K419&amp;L419&lt;&gt;"",IF($D$29&lt;&gt;"",$D$29,""),"")</f>
        <v/>
      </c>
      <c r="O429" s="164"/>
      <c r="P429" s="165" t="str">
        <f t="shared" si="44"/>
        <v/>
      </c>
      <c r="Q429" s="166"/>
      <c r="R429" s="150">
        <f t="shared" si="48"/>
        <v>0</v>
      </c>
      <c r="S429" s="150">
        <f>IF(S419&gt;0,R429*S419,99999999)</f>
        <v>99999999</v>
      </c>
      <c r="T429" s="157" t="str">
        <f t="shared" si="47"/>
        <v/>
      </c>
      <c r="U429" s="157" t="str">
        <f t="shared" si="46"/>
        <v/>
      </c>
    </row>
    <row r="430" spans="10:21" ht="17.25" hidden="1" customHeight="1" outlineLevel="1" x14ac:dyDescent="0.15">
      <c r="J430" s="160"/>
      <c r="K430" s="161"/>
      <c r="L430" s="161"/>
      <c r="M430" s="162" t="s">
        <v>181</v>
      </c>
      <c r="N430" s="163" t="str">
        <f>IF(K419&amp;L419&lt;&gt;"",IF($D$30&lt;&gt;"",$D$30,""),"")</f>
        <v/>
      </c>
      <c r="O430" s="164"/>
      <c r="P430" s="165" t="str">
        <f t="shared" si="44"/>
        <v/>
      </c>
      <c r="Q430" s="166"/>
      <c r="R430" s="150">
        <f>IF(N430&lt;&gt;"",VLOOKUP(N430,$D$19:$E$34,2,FALSE),0)</f>
        <v>0</v>
      </c>
      <c r="S430" s="150">
        <f>IF(S419&gt;0,R430*S419,99999999)</f>
        <v>99999999</v>
      </c>
      <c r="T430" s="157" t="str">
        <f t="shared" si="47"/>
        <v/>
      </c>
      <c r="U430" s="157" t="str">
        <f t="shared" si="46"/>
        <v/>
      </c>
    </row>
    <row r="431" spans="10:21" ht="17.25" hidden="1" customHeight="1" outlineLevel="1" x14ac:dyDescent="0.15">
      <c r="J431" s="160"/>
      <c r="K431" s="161"/>
      <c r="L431" s="161"/>
      <c r="M431" s="162" t="s">
        <v>181</v>
      </c>
      <c r="N431" s="163" t="str">
        <f>IF(K419&amp;L419&lt;&gt;"",IF($D$31&lt;&gt;"",$D$31,""),"")</f>
        <v/>
      </c>
      <c r="O431" s="164"/>
      <c r="P431" s="165" t="str">
        <f t="shared" si="44"/>
        <v/>
      </c>
      <c r="Q431" s="166"/>
      <c r="R431" s="150">
        <f>IF(N431&lt;&gt;"",VLOOKUP(N431,$D$19:$E$34,2,FALSE),0)</f>
        <v>0</v>
      </c>
      <c r="S431" s="150">
        <f>IF(S419&gt;0,R431*S419,99999999)</f>
        <v>99999999</v>
      </c>
      <c r="T431" s="157" t="str">
        <f t="shared" si="47"/>
        <v/>
      </c>
      <c r="U431" s="157" t="str">
        <f t="shared" si="46"/>
        <v/>
      </c>
    </row>
    <row r="432" spans="10:21" ht="17.25" hidden="1" customHeight="1" outlineLevel="1" x14ac:dyDescent="0.15">
      <c r="J432" s="160"/>
      <c r="K432" s="161"/>
      <c r="L432" s="161"/>
      <c r="M432" s="162" t="s">
        <v>181</v>
      </c>
      <c r="N432" s="163" t="str">
        <f>IF(K419&amp;L419&lt;&gt;"",IF($D$32&lt;&gt;"",$D$32,""),"")</f>
        <v/>
      </c>
      <c r="O432" s="164"/>
      <c r="P432" s="165" t="str">
        <f t="shared" si="44"/>
        <v/>
      </c>
      <c r="Q432" s="166"/>
      <c r="R432" s="150">
        <f>IF(N432&lt;&gt;"",VLOOKUP(N432,$D$19:$E$34,2,FALSE),0)</f>
        <v>0</v>
      </c>
      <c r="S432" s="150">
        <f>IF(S419&gt;0,R432*S419,99999999)</f>
        <v>99999999</v>
      </c>
      <c r="T432" s="157" t="str">
        <f t="shared" si="47"/>
        <v/>
      </c>
      <c r="U432" s="157" t="str">
        <f t="shared" si="46"/>
        <v/>
      </c>
    </row>
    <row r="433" spans="10:21" ht="17.25" hidden="1" customHeight="1" outlineLevel="1" x14ac:dyDescent="0.15">
      <c r="J433" s="160"/>
      <c r="K433" s="161"/>
      <c r="L433" s="161"/>
      <c r="M433" s="162" t="s">
        <v>181</v>
      </c>
      <c r="N433" s="163" t="str">
        <f>IF(K419&amp;L419&lt;&gt;"",IF($D$33&lt;&gt;"",$D$33,""),"")</f>
        <v/>
      </c>
      <c r="O433" s="164"/>
      <c r="P433" s="165" t="str">
        <f t="shared" si="44"/>
        <v/>
      </c>
      <c r="Q433" s="166"/>
      <c r="R433" s="150">
        <f>IF(N433&lt;&gt;"",VLOOKUP(N433,$D$19:$E$34,2,FALSE),0)</f>
        <v>0</v>
      </c>
      <c r="S433" s="150">
        <f>IF(S419&gt;0,R433*S419,99999999)</f>
        <v>99999999</v>
      </c>
      <c r="T433" s="157" t="str">
        <f t="shared" si="47"/>
        <v/>
      </c>
      <c r="U433" s="157" t="str">
        <f t="shared" si="46"/>
        <v/>
      </c>
    </row>
    <row r="434" spans="10:21" ht="17.25" hidden="1" customHeight="1" outlineLevel="1" x14ac:dyDescent="0.15">
      <c r="J434" s="172"/>
      <c r="K434" s="173"/>
      <c r="L434" s="173"/>
      <c r="M434" s="174" t="s">
        <v>181</v>
      </c>
      <c r="N434" s="171" t="str">
        <f>IF(K419&amp;L419&lt;&gt;"",IF($D$34&lt;&gt;"",$D$34,""),"")</f>
        <v/>
      </c>
      <c r="O434" s="170"/>
      <c r="P434" s="165" t="str">
        <f t="shared" si="44"/>
        <v/>
      </c>
      <c r="Q434" s="175"/>
      <c r="R434" s="150">
        <f>IF(N434&lt;&gt;"",VLOOKUP(N434,$D$19:$E$34,2,FALSE),0)</f>
        <v>0</v>
      </c>
      <c r="S434" s="150">
        <f>IF(S419&gt;0,R434*S419,99999999)</f>
        <v>99999999</v>
      </c>
      <c r="T434" s="157" t="str">
        <f t="shared" si="47"/>
        <v/>
      </c>
      <c r="U434" s="157" t="str">
        <f t="shared" si="46"/>
        <v/>
      </c>
    </row>
    <row r="435" spans="10:21" ht="17.25" customHeight="1" collapsed="1" x14ac:dyDescent="0.15">
      <c r="J435" s="151">
        <v>27</v>
      </c>
      <c r="K435" s="152"/>
      <c r="L435" s="152"/>
      <c r="M435" s="153" t="s">
        <v>182</v>
      </c>
      <c r="N435" s="154" t="str">
        <f>IF(K435&amp;L435&lt;&gt;"",IF($D$19&lt;&gt;"",$D$19,""),"")</f>
        <v/>
      </c>
      <c r="O435" s="152"/>
      <c r="P435" s="155" t="str">
        <f t="shared" si="44"/>
        <v/>
      </c>
      <c r="Q435" s="156"/>
      <c r="R435" s="150">
        <f t="shared" ref="R435:R445" si="49">IF(N435&lt;&gt;"",VLOOKUP(N435,$D$19:$E$29,2,FALSE),0)</f>
        <v>0</v>
      </c>
      <c r="S435" s="150">
        <f>IF($E$19&gt;0,IF(MOD(O435,$E$19)=0,O435/$E$19,-1),-1)</f>
        <v>-1</v>
      </c>
      <c r="T435" s="157" t="str">
        <f>IF(N435&lt;&gt;"",IF(O435&lt;&gt;"",IF(S435&gt;0,"OK","数量が不足しています"),"数量が未入力です"),"")</f>
        <v/>
      </c>
      <c r="U435" s="157" t="str">
        <f t="shared" si="46"/>
        <v/>
      </c>
    </row>
    <row r="436" spans="10:21" ht="17.25" customHeight="1" x14ac:dyDescent="0.15">
      <c r="J436" s="160"/>
      <c r="K436" s="161"/>
      <c r="L436" s="161"/>
      <c r="M436" s="162" t="s">
        <v>181</v>
      </c>
      <c r="N436" s="163" t="str">
        <f>IF(K435&amp;L435&lt;&gt;"",IF($D$20&lt;&gt;"",$D$20,""),"")</f>
        <v/>
      </c>
      <c r="O436" s="164"/>
      <c r="P436" s="165" t="str">
        <f t="shared" si="44"/>
        <v/>
      </c>
      <c r="Q436" s="166"/>
      <c r="R436" s="150">
        <f t="shared" si="49"/>
        <v>0</v>
      </c>
      <c r="S436" s="150">
        <f>IF(S435&gt;0,R436*S435,99999999)</f>
        <v>99999999</v>
      </c>
      <c r="T436" s="157" t="str">
        <f t="shared" si="47"/>
        <v/>
      </c>
      <c r="U436" s="157" t="str">
        <f t="shared" si="46"/>
        <v/>
      </c>
    </row>
    <row r="437" spans="10:21" ht="17.25" customHeight="1" x14ac:dyDescent="0.15">
      <c r="J437" s="160"/>
      <c r="K437" s="161"/>
      <c r="L437" s="161"/>
      <c r="M437" s="162" t="s">
        <v>181</v>
      </c>
      <c r="N437" s="163" t="str">
        <f>IF(K435&amp;L435&lt;&gt;"",IF($D$21&lt;&gt;"",$D$21,""),"")</f>
        <v/>
      </c>
      <c r="O437" s="164"/>
      <c r="P437" s="165" t="str">
        <f t="shared" si="44"/>
        <v/>
      </c>
      <c r="Q437" s="166"/>
      <c r="R437" s="150">
        <f t="shared" si="49"/>
        <v>0</v>
      </c>
      <c r="S437" s="150">
        <f>IF(S435&gt;0,R437*S435,99999999)</f>
        <v>99999999</v>
      </c>
      <c r="T437" s="157" t="str">
        <f t="shared" si="47"/>
        <v/>
      </c>
      <c r="U437" s="157" t="str">
        <f t="shared" si="46"/>
        <v/>
      </c>
    </row>
    <row r="438" spans="10:21" ht="17.25" customHeight="1" x14ac:dyDescent="0.15">
      <c r="J438" s="160"/>
      <c r="K438" s="161"/>
      <c r="L438" s="161"/>
      <c r="M438" s="162" t="s">
        <v>181</v>
      </c>
      <c r="N438" s="163" t="str">
        <f>IF(K435&amp;L435&lt;&gt;"",IF($D$22&lt;&gt;"",$D$22,""),"")</f>
        <v/>
      </c>
      <c r="O438" s="164"/>
      <c r="P438" s="165" t="str">
        <f t="shared" si="44"/>
        <v/>
      </c>
      <c r="Q438" s="166"/>
      <c r="R438" s="150">
        <f t="shared" si="49"/>
        <v>0</v>
      </c>
      <c r="S438" s="150">
        <f>IF(S435&gt;0,R438*S435,99999999)</f>
        <v>99999999</v>
      </c>
      <c r="T438" s="157" t="str">
        <f t="shared" si="47"/>
        <v/>
      </c>
      <c r="U438" s="157" t="str">
        <f t="shared" si="46"/>
        <v/>
      </c>
    </row>
    <row r="439" spans="10:21" ht="17.25" customHeight="1" x14ac:dyDescent="0.15">
      <c r="J439" s="160"/>
      <c r="K439" s="161"/>
      <c r="L439" s="161"/>
      <c r="M439" s="162" t="s">
        <v>181</v>
      </c>
      <c r="N439" s="163" t="str">
        <f>IF(K435&amp;L435&lt;&gt;"",IF($D$23&lt;&gt;"",$D$23,""),"")</f>
        <v/>
      </c>
      <c r="O439" s="164"/>
      <c r="P439" s="165" t="str">
        <f t="shared" si="44"/>
        <v/>
      </c>
      <c r="Q439" s="166"/>
      <c r="R439" s="150">
        <f t="shared" si="49"/>
        <v>0</v>
      </c>
      <c r="S439" s="150">
        <f>IF(S435&gt;0,R439*S435,99999999)</f>
        <v>99999999</v>
      </c>
      <c r="T439" s="157" t="str">
        <f t="shared" si="47"/>
        <v/>
      </c>
      <c r="U439" s="157" t="str">
        <f t="shared" si="46"/>
        <v/>
      </c>
    </row>
    <row r="440" spans="10:21" ht="17.25" customHeight="1" x14ac:dyDescent="0.15">
      <c r="J440" s="160"/>
      <c r="K440" s="161"/>
      <c r="L440" s="161"/>
      <c r="M440" s="162" t="s">
        <v>181</v>
      </c>
      <c r="N440" s="163" t="str">
        <f>IF(K435&amp;L435&lt;&gt;"",IF($D$24&lt;&gt;"",$D$24,""),"")</f>
        <v/>
      </c>
      <c r="O440" s="164"/>
      <c r="P440" s="165" t="str">
        <f t="shared" si="44"/>
        <v/>
      </c>
      <c r="Q440" s="166"/>
      <c r="R440" s="150">
        <f t="shared" si="49"/>
        <v>0</v>
      </c>
      <c r="S440" s="150">
        <f>IF(S435&gt;0,R440*S435,99999999)</f>
        <v>99999999</v>
      </c>
      <c r="T440" s="157" t="str">
        <f t="shared" si="47"/>
        <v/>
      </c>
      <c r="U440" s="157" t="str">
        <f t="shared" si="46"/>
        <v/>
      </c>
    </row>
    <row r="441" spans="10:21" ht="17.25" customHeight="1" x14ac:dyDescent="0.15">
      <c r="J441" s="160"/>
      <c r="K441" s="161"/>
      <c r="L441" s="161"/>
      <c r="M441" s="162" t="s">
        <v>181</v>
      </c>
      <c r="N441" s="163" t="str">
        <f>IF(K435&amp;L435&lt;&gt;"",IF($D$25&lt;&gt;"",$D$25,""),"")</f>
        <v/>
      </c>
      <c r="O441" s="164"/>
      <c r="P441" s="165" t="str">
        <f t="shared" si="44"/>
        <v/>
      </c>
      <c r="Q441" s="166"/>
      <c r="R441" s="150">
        <f t="shared" si="49"/>
        <v>0</v>
      </c>
      <c r="S441" s="150">
        <f>IF(S435&gt;0,R441*S435,99999999)</f>
        <v>99999999</v>
      </c>
      <c r="T441" s="157" t="str">
        <f t="shared" si="47"/>
        <v/>
      </c>
      <c r="U441" s="157" t="str">
        <f t="shared" si="46"/>
        <v/>
      </c>
    </row>
    <row r="442" spans="10:21" ht="17.25" customHeight="1" x14ac:dyDescent="0.15">
      <c r="J442" s="160"/>
      <c r="K442" s="161"/>
      <c r="L442" s="161"/>
      <c r="M442" s="162" t="s">
        <v>181</v>
      </c>
      <c r="N442" s="163" t="str">
        <f>IF(K435&amp;L435&lt;&gt;"",IF($D$26&lt;&gt;"",$D$26,""),"")</f>
        <v/>
      </c>
      <c r="O442" s="164"/>
      <c r="P442" s="165" t="str">
        <f t="shared" si="44"/>
        <v/>
      </c>
      <c r="Q442" s="166"/>
      <c r="R442" s="150">
        <f t="shared" si="49"/>
        <v>0</v>
      </c>
      <c r="S442" s="150">
        <f>IF(S435&gt;0,R442*S435,99999999)</f>
        <v>99999999</v>
      </c>
      <c r="T442" s="157" t="str">
        <f t="shared" si="47"/>
        <v/>
      </c>
      <c r="U442" s="157" t="str">
        <f t="shared" si="46"/>
        <v/>
      </c>
    </row>
    <row r="443" spans="10:21" ht="17.25" customHeight="1" x14ac:dyDescent="0.15">
      <c r="J443" s="160"/>
      <c r="K443" s="161"/>
      <c r="L443" s="161"/>
      <c r="M443" s="162" t="s">
        <v>181</v>
      </c>
      <c r="N443" s="163" t="str">
        <f>IF(K435&amp;L435&lt;&gt;"",IF($D$27&lt;&gt;"",$D$27,""),"")</f>
        <v/>
      </c>
      <c r="O443" s="164"/>
      <c r="P443" s="165" t="str">
        <f t="shared" si="44"/>
        <v/>
      </c>
      <c r="Q443" s="166"/>
      <c r="R443" s="150">
        <f t="shared" si="49"/>
        <v>0</v>
      </c>
      <c r="S443" s="150">
        <f>IF(S435&gt;0,R443*S435,99999999)</f>
        <v>99999999</v>
      </c>
      <c r="T443" s="157" t="str">
        <f t="shared" si="47"/>
        <v/>
      </c>
      <c r="U443" s="157" t="str">
        <f t="shared" si="46"/>
        <v/>
      </c>
    </row>
    <row r="444" spans="10:21" ht="17.25" customHeight="1" x14ac:dyDescent="0.15">
      <c r="J444" s="160"/>
      <c r="K444" s="161"/>
      <c r="L444" s="161"/>
      <c r="M444" s="162" t="s">
        <v>181</v>
      </c>
      <c r="N444" s="163" t="str">
        <f>IF(K435&amp;L435&lt;&gt;"",IF($D$28&lt;&gt;"",$D$28,""),"")</f>
        <v/>
      </c>
      <c r="O444" s="164"/>
      <c r="P444" s="165" t="str">
        <f t="shared" si="44"/>
        <v/>
      </c>
      <c r="Q444" s="166"/>
      <c r="R444" s="150">
        <f t="shared" si="49"/>
        <v>0</v>
      </c>
      <c r="S444" s="150">
        <f>IF(S435&gt;0,R444*S435,99999999)</f>
        <v>99999999</v>
      </c>
      <c r="T444" s="157" t="str">
        <f t="shared" si="47"/>
        <v/>
      </c>
      <c r="U444" s="157" t="str">
        <f t="shared" si="46"/>
        <v/>
      </c>
    </row>
    <row r="445" spans="10:21" ht="17.25" customHeight="1" x14ac:dyDescent="0.15">
      <c r="J445" s="160"/>
      <c r="K445" s="161"/>
      <c r="L445" s="161"/>
      <c r="M445" s="162" t="s">
        <v>181</v>
      </c>
      <c r="N445" s="163" t="str">
        <f>IF(K435&amp;L435&lt;&gt;"",IF($D$29&lt;&gt;"",$D$29,""),"")</f>
        <v/>
      </c>
      <c r="O445" s="164"/>
      <c r="P445" s="165" t="str">
        <f t="shared" si="44"/>
        <v/>
      </c>
      <c r="Q445" s="166"/>
      <c r="R445" s="150">
        <f t="shared" si="49"/>
        <v>0</v>
      </c>
      <c r="S445" s="150">
        <f>IF(S435&gt;0,R445*S435,99999999)</f>
        <v>99999999</v>
      </c>
      <c r="T445" s="157" t="str">
        <f t="shared" si="47"/>
        <v/>
      </c>
      <c r="U445" s="157" t="str">
        <f t="shared" si="46"/>
        <v/>
      </c>
    </row>
    <row r="446" spans="10:21" ht="17.25" hidden="1" customHeight="1" outlineLevel="1" x14ac:dyDescent="0.15">
      <c r="J446" s="160"/>
      <c r="K446" s="161"/>
      <c r="L446" s="161"/>
      <c r="M446" s="162" t="s">
        <v>181</v>
      </c>
      <c r="N446" s="163" t="str">
        <f>IF(K435&amp;L435&lt;&gt;"",IF($D$30&lt;&gt;"",$D$30,""),"")</f>
        <v/>
      </c>
      <c r="O446" s="164"/>
      <c r="P446" s="165" t="str">
        <f t="shared" si="44"/>
        <v/>
      </c>
      <c r="Q446" s="166"/>
      <c r="R446" s="150">
        <f>IF(N446&lt;&gt;"",VLOOKUP(N446,$D$19:$E$34,2,FALSE),0)</f>
        <v>0</v>
      </c>
      <c r="S446" s="150">
        <f>IF(S435&gt;0,R446*S435,99999999)</f>
        <v>99999999</v>
      </c>
      <c r="T446" s="157" t="str">
        <f t="shared" si="47"/>
        <v/>
      </c>
      <c r="U446" s="157" t="str">
        <f t="shared" si="46"/>
        <v/>
      </c>
    </row>
    <row r="447" spans="10:21" ht="17.25" hidden="1" customHeight="1" outlineLevel="1" x14ac:dyDescent="0.15">
      <c r="J447" s="160"/>
      <c r="K447" s="161"/>
      <c r="L447" s="161"/>
      <c r="M447" s="162" t="s">
        <v>181</v>
      </c>
      <c r="N447" s="163" t="str">
        <f>IF(K435&amp;L435&lt;&gt;"",IF($D$31&lt;&gt;"",$D$31,""),"")</f>
        <v/>
      </c>
      <c r="O447" s="164"/>
      <c r="P447" s="165" t="str">
        <f t="shared" si="44"/>
        <v/>
      </c>
      <c r="Q447" s="166"/>
      <c r="R447" s="150">
        <f>IF(N447&lt;&gt;"",VLOOKUP(N447,$D$19:$E$34,2,FALSE),0)</f>
        <v>0</v>
      </c>
      <c r="S447" s="150">
        <f>IF(S435&gt;0,R447*S435,99999999)</f>
        <v>99999999</v>
      </c>
      <c r="T447" s="157" t="str">
        <f t="shared" si="47"/>
        <v/>
      </c>
      <c r="U447" s="157" t="str">
        <f t="shared" si="46"/>
        <v/>
      </c>
    </row>
    <row r="448" spans="10:21" ht="17.25" hidden="1" customHeight="1" outlineLevel="1" x14ac:dyDescent="0.15">
      <c r="J448" s="160"/>
      <c r="K448" s="161"/>
      <c r="L448" s="161"/>
      <c r="M448" s="162" t="s">
        <v>181</v>
      </c>
      <c r="N448" s="163" t="str">
        <f>IF(K435&amp;L435&lt;&gt;"",IF($D$32&lt;&gt;"",$D$32,""),"")</f>
        <v/>
      </c>
      <c r="O448" s="164"/>
      <c r="P448" s="165" t="str">
        <f t="shared" si="44"/>
        <v/>
      </c>
      <c r="Q448" s="166"/>
      <c r="R448" s="150">
        <f>IF(N448&lt;&gt;"",VLOOKUP(N448,$D$19:$E$34,2,FALSE),0)</f>
        <v>0</v>
      </c>
      <c r="S448" s="150">
        <f>IF(S435&gt;0,R448*S435,99999999)</f>
        <v>99999999</v>
      </c>
      <c r="T448" s="157" t="str">
        <f t="shared" si="47"/>
        <v/>
      </c>
      <c r="U448" s="157" t="str">
        <f t="shared" si="46"/>
        <v/>
      </c>
    </row>
    <row r="449" spans="10:21" ht="17.25" hidden="1" customHeight="1" outlineLevel="1" x14ac:dyDescent="0.15">
      <c r="J449" s="160"/>
      <c r="K449" s="161"/>
      <c r="L449" s="161"/>
      <c r="M449" s="162" t="s">
        <v>181</v>
      </c>
      <c r="N449" s="163" t="str">
        <f>IF(K435&amp;L435&lt;&gt;"",IF($D$33&lt;&gt;"",$D$33,""),"")</f>
        <v/>
      </c>
      <c r="O449" s="164"/>
      <c r="P449" s="165" t="str">
        <f t="shared" si="44"/>
        <v/>
      </c>
      <c r="Q449" s="166"/>
      <c r="R449" s="150">
        <f>IF(N449&lt;&gt;"",VLOOKUP(N449,$D$19:$E$34,2,FALSE),0)</f>
        <v>0</v>
      </c>
      <c r="S449" s="150">
        <f>IF(S435&gt;0,R449*S435,99999999)</f>
        <v>99999999</v>
      </c>
      <c r="T449" s="157" t="str">
        <f t="shared" si="47"/>
        <v/>
      </c>
      <c r="U449" s="157" t="str">
        <f t="shared" si="46"/>
        <v/>
      </c>
    </row>
    <row r="450" spans="10:21" ht="17.25" hidden="1" customHeight="1" outlineLevel="1" x14ac:dyDescent="0.15">
      <c r="J450" s="172"/>
      <c r="K450" s="173"/>
      <c r="L450" s="173"/>
      <c r="M450" s="174" t="s">
        <v>181</v>
      </c>
      <c r="N450" s="171" t="str">
        <f>IF(K435&amp;L435&lt;&gt;"",IF($D$34&lt;&gt;"",$D$34,""),"")</f>
        <v/>
      </c>
      <c r="O450" s="170"/>
      <c r="P450" s="165" t="str">
        <f t="shared" si="44"/>
        <v/>
      </c>
      <c r="Q450" s="175"/>
      <c r="R450" s="150">
        <f>IF(N450&lt;&gt;"",VLOOKUP(N450,$D$19:$E$34,2,FALSE),0)</f>
        <v>0</v>
      </c>
      <c r="S450" s="150">
        <f>IF(S435&gt;0,R450*S435,99999999)</f>
        <v>99999999</v>
      </c>
      <c r="T450" s="157" t="str">
        <f t="shared" si="47"/>
        <v/>
      </c>
      <c r="U450" s="157" t="str">
        <f t="shared" si="46"/>
        <v/>
      </c>
    </row>
    <row r="451" spans="10:21" ht="17.25" customHeight="1" collapsed="1" x14ac:dyDescent="0.15">
      <c r="J451" s="151">
        <v>28</v>
      </c>
      <c r="K451" s="152"/>
      <c r="L451" s="152"/>
      <c r="M451" s="153" t="s">
        <v>182</v>
      </c>
      <c r="N451" s="154" t="str">
        <f>IF(K451&amp;L451&lt;&gt;"",IF($D$19&lt;&gt;"",$D$19,""),"")</f>
        <v/>
      </c>
      <c r="O451" s="152"/>
      <c r="P451" s="155" t="str">
        <f t="shared" si="44"/>
        <v/>
      </c>
      <c r="Q451" s="156"/>
      <c r="R451" s="150">
        <f t="shared" ref="R451:R461" si="50">IF(N451&lt;&gt;"",VLOOKUP(N451,$D$19:$E$29,2,FALSE),0)</f>
        <v>0</v>
      </c>
      <c r="S451" s="150">
        <f>IF($E$19&gt;0,IF(MOD(O451,$E$19)=0,O451/$E$19,-1),-1)</f>
        <v>-1</v>
      </c>
      <c r="T451" s="157" t="str">
        <f>IF(N451&lt;&gt;"",IF(O451&lt;&gt;"",IF(S451&gt;0,"OK","数量が不足しています"),"数量が未入力です"),"")</f>
        <v/>
      </c>
      <c r="U451" s="157" t="str">
        <f t="shared" si="46"/>
        <v/>
      </c>
    </row>
    <row r="452" spans="10:21" ht="17.25" customHeight="1" x14ac:dyDescent="0.15">
      <c r="J452" s="160"/>
      <c r="K452" s="161"/>
      <c r="L452" s="161"/>
      <c r="M452" s="162" t="s">
        <v>181</v>
      </c>
      <c r="N452" s="163" t="str">
        <f>IF(K451&amp;L451&lt;&gt;"",IF($D$20&lt;&gt;"",$D$20,""),"")</f>
        <v/>
      </c>
      <c r="O452" s="164"/>
      <c r="P452" s="165" t="str">
        <f t="shared" si="44"/>
        <v/>
      </c>
      <c r="Q452" s="166"/>
      <c r="R452" s="150">
        <f t="shared" si="50"/>
        <v>0</v>
      </c>
      <c r="S452" s="150">
        <f>IF(S451&gt;0,R452*S451,99999999)</f>
        <v>99999999</v>
      </c>
      <c r="T452" s="157" t="str">
        <f t="shared" si="47"/>
        <v/>
      </c>
      <c r="U452" s="157" t="str">
        <f t="shared" si="46"/>
        <v/>
      </c>
    </row>
    <row r="453" spans="10:21" ht="17.25" customHeight="1" x14ac:dyDescent="0.15">
      <c r="J453" s="160"/>
      <c r="K453" s="161"/>
      <c r="L453" s="161"/>
      <c r="M453" s="162" t="s">
        <v>181</v>
      </c>
      <c r="N453" s="163" t="str">
        <f>IF(K451&amp;L451&lt;&gt;"",IF($D$21&lt;&gt;"",$D$21,""),"")</f>
        <v/>
      </c>
      <c r="O453" s="164"/>
      <c r="P453" s="165" t="str">
        <f t="shared" si="44"/>
        <v/>
      </c>
      <c r="Q453" s="166"/>
      <c r="R453" s="150">
        <f t="shared" si="50"/>
        <v>0</v>
      </c>
      <c r="S453" s="150">
        <f>IF(S451&gt;0,R453*S451,99999999)</f>
        <v>99999999</v>
      </c>
      <c r="T453" s="157" t="str">
        <f t="shared" si="47"/>
        <v/>
      </c>
      <c r="U453" s="157" t="str">
        <f t="shared" si="46"/>
        <v/>
      </c>
    </row>
    <row r="454" spans="10:21" ht="17.25" customHeight="1" x14ac:dyDescent="0.15">
      <c r="J454" s="160"/>
      <c r="K454" s="161"/>
      <c r="L454" s="161"/>
      <c r="M454" s="162" t="s">
        <v>181</v>
      </c>
      <c r="N454" s="163" t="str">
        <f>IF(K451&amp;L451&lt;&gt;"",IF($D$22&lt;&gt;"",$D$22,""),"")</f>
        <v/>
      </c>
      <c r="O454" s="164"/>
      <c r="P454" s="165" t="str">
        <f t="shared" si="44"/>
        <v/>
      </c>
      <c r="Q454" s="166"/>
      <c r="R454" s="150">
        <f t="shared" si="50"/>
        <v>0</v>
      </c>
      <c r="S454" s="150">
        <f>IF(S451&gt;0,R454*S451,99999999)</f>
        <v>99999999</v>
      </c>
      <c r="T454" s="157" t="str">
        <f t="shared" si="47"/>
        <v/>
      </c>
      <c r="U454" s="157" t="str">
        <f t="shared" si="46"/>
        <v/>
      </c>
    </row>
    <row r="455" spans="10:21" ht="17.25" customHeight="1" x14ac:dyDescent="0.15">
      <c r="J455" s="160"/>
      <c r="K455" s="161"/>
      <c r="L455" s="161"/>
      <c r="M455" s="162" t="s">
        <v>181</v>
      </c>
      <c r="N455" s="163" t="str">
        <f>IF(K451&amp;L451&lt;&gt;"",IF($D$23&lt;&gt;"",$D$23,""),"")</f>
        <v/>
      </c>
      <c r="O455" s="164"/>
      <c r="P455" s="165" t="str">
        <f t="shared" si="44"/>
        <v/>
      </c>
      <c r="Q455" s="166"/>
      <c r="R455" s="150">
        <f t="shared" si="50"/>
        <v>0</v>
      </c>
      <c r="S455" s="150">
        <f>IF(S451&gt;0,R455*S451,99999999)</f>
        <v>99999999</v>
      </c>
      <c r="T455" s="157" t="str">
        <f t="shared" si="47"/>
        <v/>
      </c>
      <c r="U455" s="157" t="str">
        <f t="shared" si="46"/>
        <v/>
      </c>
    </row>
    <row r="456" spans="10:21" ht="17.25" customHeight="1" x14ac:dyDescent="0.15">
      <c r="J456" s="160"/>
      <c r="K456" s="161"/>
      <c r="L456" s="161"/>
      <c r="M456" s="162" t="s">
        <v>181</v>
      </c>
      <c r="N456" s="163" t="str">
        <f>IF(K451&amp;L451&lt;&gt;"",IF($D$24&lt;&gt;"",$D$24,""),"")</f>
        <v/>
      </c>
      <c r="O456" s="164"/>
      <c r="P456" s="165" t="str">
        <f t="shared" si="44"/>
        <v/>
      </c>
      <c r="Q456" s="166"/>
      <c r="R456" s="150">
        <f t="shared" si="50"/>
        <v>0</v>
      </c>
      <c r="S456" s="150">
        <f>IF(S451&gt;0,R456*S451,99999999)</f>
        <v>99999999</v>
      </c>
      <c r="T456" s="157" t="str">
        <f t="shared" si="47"/>
        <v/>
      </c>
      <c r="U456" s="157" t="str">
        <f t="shared" si="46"/>
        <v/>
      </c>
    </row>
    <row r="457" spans="10:21" ht="17.25" customHeight="1" x14ac:dyDescent="0.15">
      <c r="J457" s="160"/>
      <c r="K457" s="161"/>
      <c r="L457" s="161"/>
      <c r="M457" s="162" t="s">
        <v>181</v>
      </c>
      <c r="N457" s="163" t="str">
        <f>IF(K451&amp;L451&lt;&gt;"",IF($D$25&lt;&gt;"",$D$25,""),"")</f>
        <v/>
      </c>
      <c r="O457" s="164"/>
      <c r="P457" s="165" t="str">
        <f t="shared" si="44"/>
        <v/>
      </c>
      <c r="Q457" s="166"/>
      <c r="R457" s="150">
        <f t="shared" si="50"/>
        <v>0</v>
      </c>
      <c r="S457" s="150">
        <f>IF(S451&gt;0,R457*S451,99999999)</f>
        <v>99999999</v>
      </c>
      <c r="T457" s="157" t="str">
        <f t="shared" si="47"/>
        <v/>
      </c>
      <c r="U457" s="157" t="str">
        <f t="shared" si="46"/>
        <v/>
      </c>
    </row>
    <row r="458" spans="10:21" ht="17.25" customHeight="1" x14ac:dyDescent="0.15">
      <c r="J458" s="160"/>
      <c r="K458" s="161"/>
      <c r="L458" s="161"/>
      <c r="M458" s="162" t="s">
        <v>181</v>
      </c>
      <c r="N458" s="163" t="str">
        <f>IF(K451&amp;L451&lt;&gt;"",IF($D$26&lt;&gt;"",$D$26,""),"")</f>
        <v/>
      </c>
      <c r="O458" s="164"/>
      <c r="P458" s="165" t="str">
        <f t="shared" si="44"/>
        <v/>
      </c>
      <c r="Q458" s="166"/>
      <c r="R458" s="150">
        <f t="shared" si="50"/>
        <v>0</v>
      </c>
      <c r="S458" s="150">
        <f>IF(S451&gt;0,R458*S451,99999999)</f>
        <v>99999999</v>
      </c>
      <c r="T458" s="157" t="str">
        <f t="shared" si="47"/>
        <v/>
      </c>
      <c r="U458" s="157" t="str">
        <f t="shared" si="46"/>
        <v/>
      </c>
    </row>
    <row r="459" spans="10:21" ht="17.25" customHeight="1" x14ac:dyDescent="0.15">
      <c r="J459" s="160"/>
      <c r="K459" s="161"/>
      <c r="L459" s="161"/>
      <c r="M459" s="162" t="s">
        <v>181</v>
      </c>
      <c r="N459" s="163" t="str">
        <f>IF(K451&amp;L451&lt;&gt;"",IF($D$27&lt;&gt;"",$D$27,""),"")</f>
        <v/>
      </c>
      <c r="O459" s="164"/>
      <c r="P459" s="165" t="str">
        <f t="shared" si="44"/>
        <v/>
      </c>
      <c r="Q459" s="166"/>
      <c r="R459" s="150">
        <f t="shared" si="50"/>
        <v>0</v>
      </c>
      <c r="S459" s="150">
        <f>IF(S451&gt;0,R459*S451,99999999)</f>
        <v>99999999</v>
      </c>
      <c r="T459" s="157" t="str">
        <f t="shared" si="47"/>
        <v/>
      </c>
      <c r="U459" s="157" t="str">
        <f t="shared" si="46"/>
        <v/>
      </c>
    </row>
    <row r="460" spans="10:21" ht="17.25" customHeight="1" x14ac:dyDescent="0.15">
      <c r="J460" s="160"/>
      <c r="K460" s="161"/>
      <c r="L460" s="161"/>
      <c r="M460" s="162" t="s">
        <v>181</v>
      </c>
      <c r="N460" s="163" t="str">
        <f>IF(K451&amp;L451&lt;&gt;"",IF($D$28&lt;&gt;"",$D$28,""),"")</f>
        <v/>
      </c>
      <c r="O460" s="164"/>
      <c r="P460" s="165" t="str">
        <f t="shared" si="44"/>
        <v/>
      </c>
      <c r="Q460" s="166"/>
      <c r="R460" s="150">
        <f t="shared" si="50"/>
        <v>0</v>
      </c>
      <c r="S460" s="150">
        <f>IF(S451&gt;0,R460*S451,99999999)</f>
        <v>99999999</v>
      </c>
      <c r="T460" s="157" t="str">
        <f t="shared" si="47"/>
        <v/>
      </c>
      <c r="U460" s="157" t="str">
        <f t="shared" si="46"/>
        <v/>
      </c>
    </row>
    <row r="461" spans="10:21" ht="17.25" customHeight="1" x14ac:dyDescent="0.15">
      <c r="J461" s="160"/>
      <c r="K461" s="161"/>
      <c r="L461" s="161"/>
      <c r="M461" s="162" t="s">
        <v>181</v>
      </c>
      <c r="N461" s="163" t="str">
        <f>IF(K451&amp;L451&lt;&gt;"",IF($D$29&lt;&gt;"",$D$29,""),"")</f>
        <v/>
      </c>
      <c r="O461" s="164"/>
      <c r="P461" s="165" t="str">
        <f t="shared" si="44"/>
        <v/>
      </c>
      <c r="Q461" s="166"/>
      <c r="R461" s="150">
        <f t="shared" si="50"/>
        <v>0</v>
      </c>
      <c r="S461" s="150">
        <f>IF(S451&gt;0,R461*S451,99999999)</f>
        <v>99999999</v>
      </c>
      <c r="T461" s="157" t="str">
        <f t="shared" si="47"/>
        <v/>
      </c>
      <c r="U461" s="157" t="str">
        <f t="shared" si="46"/>
        <v/>
      </c>
    </row>
    <row r="462" spans="10:21" ht="17.25" hidden="1" customHeight="1" outlineLevel="1" x14ac:dyDescent="0.15">
      <c r="J462" s="160"/>
      <c r="K462" s="161"/>
      <c r="L462" s="161"/>
      <c r="M462" s="162" t="s">
        <v>181</v>
      </c>
      <c r="N462" s="163" t="str">
        <f>IF(K451&amp;L451&lt;&gt;"",IF($D$30&lt;&gt;"",$D$30,""),"")</f>
        <v/>
      </c>
      <c r="O462" s="164"/>
      <c r="P462" s="165" t="str">
        <f t="shared" si="44"/>
        <v/>
      </c>
      <c r="Q462" s="166"/>
      <c r="R462" s="150">
        <f>IF(N462&lt;&gt;"",VLOOKUP(N462,$D$19:$E$34,2,FALSE),0)</f>
        <v>0</v>
      </c>
      <c r="S462" s="150">
        <f>IF(S451&gt;0,R462*S451,99999999)</f>
        <v>99999999</v>
      </c>
      <c r="T462" s="157" t="str">
        <f t="shared" si="47"/>
        <v/>
      </c>
      <c r="U462" s="157" t="str">
        <f t="shared" si="46"/>
        <v/>
      </c>
    </row>
    <row r="463" spans="10:21" ht="17.25" hidden="1" customHeight="1" outlineLevel="1" x14ac:dyDescent="0.15">
      <c r="J463" s="160"/>
      <c r="K463" s="161"/>
      <c r="L463" s="161"/>
      <c r="M463" s="162" t="s">
        <v>181</v>
      </c>
      <c r="N463" s="163" t="str">
        <f>IF(K451&amp;L451&lt;&gt;"",IF($D$31&lt;&gt;"",$D$31,""),"")</f>
        <v/>
      </c>
      <c r="O463" s="164"/>
      <c r="P463" s="165" t="str">
        <f t="shared" si="44"/>
        <v/>
      </c>
      <c r="Q463" s="166"/>
      <c r="R463" s="150">
        <f>IF(N463&lt;&gt;"",VLOOKUP(N463,$D$19:$E$34,2,FALSE),0)</f>
        <v>0</v>
      </c>
      <c r="S463" s="150">
        <f>IF(S451&gt;0,R463*S451,99999999)</f>
        <v>99999999</v>
      </c>
      <c r="T463" s="157" t="str">
        <f t="shared" si="47"/>
        <v/>
      </c>
      <c r="U463" s="157" t="str">
        <f t="shared" si="46"/>
        <v/>
      </c>
    </row>
    <row r="464" spans="10:21" ht="17.25" hidden="1" customHeight="1" outlineLevel="1" x14ac:dyDescent="0.15">
      <c r="J464" s="160"/>
      <c r="K464" s="161"/>
      <c r="L464" s="161"/>
      <c r="M464" s="162" t="s">
        <v>181</v>
      </c>
      <c r="N464" s="163" t="str">
        <f>IF(K451&amp;L451&lt;&gt;"",IF($D$32&lt;&gt;"",$D$32,""),"")</f>
        <v/>
      </c>
      <c r="O464" s="164"/>
      <c r="P464" s="165" t="str">
        <f t="shared" si="44"/>
        <v/>
      </c>
      <c r="Q464" s="166"/>
      <c r="R464" s="150">
        <f>IF(N464&lt;&gt;"",VLOOKUP(N464,$D$19:$E$34,2,FALSE),0)</f>
        <v>0</v>
      </c>
      <c r="S464" s="150">
        <f>IF(S451&gt;0,R464*S451,99999999)</f>
        <v>99999999</v>
      </c>
      <c r="T464" s="157" t="str">
        <f t="shared" si="47"/>
        <v/>
      </c>
      <c r="U464" s="157" t="str">
        <f t="shared" si="46"/>
        <v/>
      </c>
    </row>
    <row r="465" spans="10:21" ht="17.25" hidden="1" customHeight="1" outlineLevel="1" x14ac:dyDescent="0.15">
      <c r="J465" s="160"/>
      <c r="K465" s="161"/>
      <c r="L465" s="161"/>
      <c r="M465" s="162" t="s">
        <v>181</v>
      </c>
      <c r="N465" s="163" t="str">
        <f>IF(K451&amp;L451&lt;&gt;"",IF($D$33&lt;&gt;"",$D$33,""),"")</f>
        <v/>
      </c>
      <c r="O465" s="164"/>
      <c r="P465" s="165" t="str">
        <f t="shared" si="44"/>
        <v/>
      </c>
      <c r="Q465" s="166"/>
      <c r="R465" s="150">
        <f>IF(N465&lt;&gt;"",VLOOKUP(N465,$D$19:$E$34,2,FALSE),0)</f>
        <v>0</v>
      </c>
      <c r="S465" s="150">
        <f>IF(S451&gt;0,R465*S451,99999999)</f>
        <v>99999999</v>
      </c>
      <c r="T465" s="157" t="str">
        <f t="shared" si="47"/>
        <v/>
      </c>
      <c r="U465" s="157" t="str">
        <f t="shared" si="46"/>
        <v/>
      </c>
    </row>
    <row r="466" spans="10:21" ht="17.25" hidden="1" customHeight="1" outlineLevel="1" x14ac:dyDescent="0.15">
      <c r="J466" s="172"/>
      <c r="K466" s="173"/>
      <c r="L466" s="173"/>
      <c r="M466" s="174" t="s">
        <v>181</v>
      </c>
      <c r="N466" s="171" t="str">
        <f>IF(K451&amp;L451&lt;&gt;"",IF($D$34&lt;&gt;"",$D$34,""),"")</f>
        <v/>
      </c>
      <c r="O466" s="170"/>
      <c r="P466" s="165" t="str">
        <f t="shared" si="44"/>
        <v/>
      </c>
      <c r="Q466" s="175"/>
      <c r="R466" s="150">
        <f>IF(N466&lt;&gt;"",VLOOKUP(N466,$D$19:$E$34,2,FALSE),0)</f>
        <v>0</v>
      </c>
      <c r="S466" s="150">
        <f>IF(S451&gt;0,R466*S451,99999999)</f>
        <v>99999999</v>
      </c>
      <c r="T466" s="157" t="str">
        <f t="shared" si="47"/>
        <v/>
      </c>
      <c r="U466" s="157" t="str">
        <f t="shared" si="46"/>
        <v/>
      </c>
    </row>
    <row r="467" spans="10:21" ht="17.25" customHeight="1" collapsed="1" x14ac:dyDescent="0.15">
      <c r="J467" s="151">
        <v>29</v>
      </c>
      <c r="K467" s="152"/>
      <c r="L467" s="152"/>
      <c r="M467" s="153" t="s">
        <v>182</v>
      </c>
      <c r="N467" s="154" t="str">
        <f>IF(K467&amp;L467&lt;&gt;"",IF($D$19&lt;&gt;"",$D$19,""),"")</f>
        <v/>
      </c>
      <c r="O467" s="152"/>
      <c r="P467" s="155" t="str">
        <f t="shared" ref="P467:P498" si="51">IF(ISERROR(ROUND(Q467/O467,0)),"",ROUND(Q467/O467,0))</f>
        <v/>
      </c>
      <c r="Q467" s="156"/>
      <c r="R467" s="150">
        <f t="shared" ref="R467:R477" si="52">IF(N467&lt;&gt;"",VLOOKUP(N467,$D$19:$E$29,2,FALSE),0)</f>
        <v>0</v>
      </c>
      <c r="S467" s="150">
        <f>IF($E$19&gt;0,IF(MOD(O467,$E$19)=0,O467/$E$19,-1),-1)</f>
        <v>-1</v>
      </c>
      <c r="T467" s="157" t="str">
        <f>IF(N467&lt;&gt;"",IF(O467&lt;&gt;"",IF(S467&gt;0,"OK","数量が不足しています"),"数量が未入力です"),"")</f>
        <v/>
      </c>
      <c r="U467" s="157" t="str">
        <f t="shared" ref="U467:U493" si="53">IF(O467&lt;&gt;"",IF(Q467&lt;&gt;"","OK","未入力です"),"")</f>
        <v/>
      </c>
    </row>
    <row r="468" spans="10:21" ht="17.25" customHeight="1" x14ac:dyDescent="0.15">
      <c r="J468" s="160"/>
      <c r="K468" s="161"/>
      <c r="L468" s="161"/>
      <c r="M468" s="162" t="s">
        <v>181</v>
      </c>
      <c r="N468" s="163" t="str">
        <f>IF(K467&amp;L467&lt;&gt;"",IF($D$20&lt;&gt;"",$D$20,""),"")</f>
        <v/>
      </c>
      <c r="O468" s="164"/>
      <c r="P468" s="165" t="str">
        <f t="shared" si="51"/>
        <v/>
      </c>
      <c r="Q468" s="166"/>
      <c r="R468" s="150">
        <f t="shared" si="52"/>
        <v>0</v>
      </c>
      <c r="S468" s="150">
        <f>IF(S467&gt;0,R468*S467,99999999)</f>
        <v>99999999</v>
      </c>
      <c r="T468" s="157" t="str">
        <f t="shared" ref="T468:T493" si="54">IF(N468&lt;&gt;"",IF(O468&lt;&gt;"",IF(O468&gt;=S468,"OK","数量が不足しています"),"数量が未入力です"),"")</f>
        <v/>
      </c>
      <c r="U468" s="157" t="str">
        <f t="shared" si="53"/>
        <v/>
      </c>
    </row>
    <row r="469" spans="10:21" ht="17.25" customHeight="1" x14ac:dyDescent="0.15">
      <c r="J469" s="160"/>
      <c r="K469" s="161"/>
      <c r="L469" s="161"/>
      <c r="M469" s="162" t="s">
        <v>181</v>
      </c>
      <c r="N469" s="163" t="str">
        <f>IF(K467&amp;L467&lt;&gt;"",IF($D$21&lt;&gt;"",$D$21,""),"")</f>
        <v/>
      </c>
      <c r="O469" s="164"/>
      <c r="P469" s="165" t="str">
        <f t="shared" si="51"/>
        <v/>
      </c>
      <c r="Q469" s="166"/>
      <c r="R469" s="150">
        <f t="shared" si="52"/>
        <v>0</v>
      </c>
      <c r="S469" s="150">
        <f>IF(S467&gt;0,R469*S467,99999999)</f>
        <v>99999999</v>
      </c>
      <c r="T469" s="157" t="str">
        <f t="shared" si="54"/>
        <v/>
      </c>
      <c r="U469" s="157" t="str">
        <f t="shared" si="53"/>
        <v/>
      </c>
    </row>
    <row r="470" spans="10:21" ht="17.25" customHeight="1" x14ac:dyDescent="0.15">
      <c r="J470" s="160"/>
      <c r="K470" s="161"/>
      <c r="L470" s="161"/>
      <c r="M470" s="162" t="s">
        <v>181</v>
      </c>
      <c r="N470" s="163" t="str">
        <f>IF(K467&amp;L467&lt;&gt;"",IF($D$22&lt;&gt;"",$D$22,""),"")</f>
        <v/>
      </c>
      <c r="O470" s="164"/>
      <c r="P470" s="165" t="str">
        <f t="shared" si="51"/>
        <v/>
      </c>
      <c r="Q470" s="166"/>
      <c r="R470" s="150">
        <f t="shared" si="52"/>
        <v>0</v>
      </c>
      <c r="S470" s="150">
        <f>IF(S467&gt;0,R470*S467,99999999)</f>
        <v>99999999</v>
      </c>
      <c r="T470" s="157" t="str">
        <f t="shared" si="54"/>
        <v/>
      </c>
      <c r="U470" s="157" t="str">
        <f t="shared" si="53"/>
        <v/>
      </c>
    </row>
    <row r="471" spans="10:21" ht="17.25" customHeight="1" x14ac:dyDescent="0.15">
      <c r="J471" s="160"/>
      <c r="K471" s="161"/>
      <c r="L471" s="161"/>
      <c r="M471" s="162" t="s">
        <v>181</v>
      </c>
      <c r="N471" s="163" t="str">
        <f>IF(K467&amp;L467&lt;&gt;"",IF($D$23&lt;&gt;"",$D$23,""),"")</f>
        <v/>
      </c>
      <c r="O471" s="164"/>
      <c r="P471" s="165" t="str">
        <f t="shared" si="51"/>
        <v/>
      </c>
      <c r="Q471" s="166"/>
      <c r="R471" s="150">
        <f t="shared" si="52"/>
        <v>0</v>
      </c>
      <c r="S471" s="150">
        <f>IF(S467&gt;0,R471*S467,99999999)</f>
        <v>99999999</v>
      </c>
      <c r="T471" s="157" t="str">
        <f t="shared" si="54"/>
        <v/>
      </c>
      <c r="U471" s="157" t="str">
        <f t="shared" si="53"/>
        <v/>
      </c>
    </row>
    <row r="472" spans="10:21" ht="17.25" customHeight="1" x14ac:dyDescent="0.15">
      <c r="J472" s="160"/>
      <c r="K472" s="161"/>
      <c r="L472" s="161"/>
      <c r="M472" s="162" t="s">
        <v>181</v>
      </c>
      <c r="N472" s="163" t="str">
        <f>IF(K467&amp;L467&lt;&gt;"",IF($D$24&lt;&gt;"",$D$24,""),"")</f>
        <v/>
      </c>
      <c r="O472" s="164"/>
      <c r="P472" s="165" t="str">
        <f t="shared" si="51"/>
        <v/>
      </c>
      <c r="Q472" s="166"/>
      <c r="R472" s="150">
        <f t="shared" si="52"/>
        <v>0</v>
      </c>
      <c r="S472" s="150">
        <f>IF(S467&gt;0,R472*S467,99999999)</f>
        <v>99999999</v>
      </c>
      <c r="T472" s="157" t="str">
        <f t="shared" si="54"/>
        <v/>
      </c>
      <c r="U472" s="157" t="str">
        <f t="shared" si="53"/>
        <v/>
      </c>
    </row>
    <row r="473" spans="10:21" ht="17.25" customHeight="1" x14ac:dyDescent="0.15">
      <c r="J473" s="160"/>
      <c r="K473" s="161"/>
      <c r="L473" s="161"/>
      <c r="M473" s="162" t="s">
        <v>181</v>
      </c>
      <c r="N473" s="163" t="str">
        <f>IF(K467&amp;L467&lt;&gt;"",IF($D$25&lt;&gt;"",$D$25,""),"")</f>
        <v/>
      </c>
      <c r="O473" s="164"/>
      <c r="P473" s="165" t="str">
        <f t="shared" si="51"/>
        <v/>
      </c>
      <c r="Q473" s="166"/>
      <c r="R473" s="150">
        <f t="shared" si="52"/>
        <v>0</v>
      </c>
      <c r="S473" s="150">
        <f>IF(S467&gt;0,R473*S467,99999999)</f>
        <v>99999999</v>
      </c>
      <c r="T473" s="157" t="str">
        <f t="shared" si="54"/>
        <v/>
      </c>
      <c r="U473" s="157" t="str">
        <f t="shared" si="53"/>
        <v/>
      </c>
    </row>
    <row r="474" spans="10:21" ht="17.25" customHeight="1" x14ac:dyDescent="0.15">
      <c r="J474" s="160"/>
      <c r="K474" s="161"/>
      <c r="L474" s="161"/>
      <c r="M474" s="162" t="s">
        <v>181</v>
      </c>
      <c r="N474" s="163" t="str">
        <f>IF(K467&amp;L467&lt;&gt;"",IF($D$26&lt;&gt;"",$D$26,""),"")</f>
        <v/>
      </c>
      <c r="O474" s="164"/>
      <c r="P474" s="165" t="str">
        <f t="shared" si="51"/>
        <v/>
      </c>
      <c r="Q474" s="166"/>
      <c r="R474" s="150">
        <f t="shared" si="52"/>
        <v>0</v>
      </c>
      <c r="S474" s="150">
        <f>IF(S467&gt;0,R474*S467,99999999)</f>
        <v>99999999</v>
      </c>
      <c r="T474" s="157" t="str">
        <f t="shared" si="54"/>
        <v/>
      </c>
      <c r="U474" s="157" t="str">
        <f t="shared" si="53"/>
        <v/>
      </c>
    </row>
    <row r="475" spans="10:21" ht="17.25" customHeight="1" x14ac:dyDescent="0.15">
      <c r="J475" s="160"/>
      <c r="K475" s="161"/>
      <c r="L475" s="161"/>
      <c r="M475" s="162" t="s">
        <v>181</v>
      </c>
      <c r="N475" s="163" t="str">
        <f>IF(K467&amp;L467&lt;&gt;"",IF($D$27&lt;&gt;"",$D$27,""),"")</f>
        <v/>
      </c>
      <c r="O475" s="164"/>
      <c r="P475" s="165" t="str">
        <f t="shared" si="51"/>
        <v/>
      </c>
      <c r="Q475" s="166"/>
      <c r="R475" s="150">
        <f t="shared" si="52"/>
        <v>0</v>
      </c>
      <c r="S475" s="150">
        <f>IF(S467&gt;0,R475*S467,99999999)</f>
        <v>99999999</v>
      </c>
      <c r="T475" s="157" t="str">
        <f t="shared" si="54"/>
        <v/>
      </c>
      <c r="U475" s="157" t="str">
        <f t="shared" si="53"/>
        <v/>
      </c>
    </row>
    <row r="476" spans="10:21" ht="17.25" customHeight="1" x14ac:dyDescent="0.15">
      <c r="J476" s="160"/>
      <c r="K476" s="161"/>
      <c r="L476" s="161"/>
      <c r="M476" s="162" t="s">
        <v>181</v>
      </c>
      <c r="N476" s="163" t="str">
        <f>IF(K467&amp;L467&lt;&gt;"",IF($D$28&lt;&gt;"",$D$28,""),"")</f>
        <v/>
      </c>
      <c r="O476" s="164"/>
      <c r="P476" s="165" t="str">
        <f t="shared" si="51"/>
        <v/>
      </c>
      <c r="Q476" s="166"/>
      <c r="R476" s="150">
        <f t="shared" si="52"/>
        <v>0</v>
      </c>
      <c r="S476" s="150">
        <f>IF(S467&gt;0,R476*S467,99999999)</f>
        <v>99999999</v>
      </c>
      <c r="T476" s="157" t="str">
        <f t="shared" si="54"/>
        <v/>
      </c>
      <c r="U476" s="157" t="str">
        <f t="shared" si="53"/>
        <v/>
      </c>
    </row>
    <row r="477" spans="10:21" ht="17.25" customHeight="1" x14ac:dyDescent="0.15">
      <c r="J477" s="160"/>
      <c r="K477" s="161"/>
      <c r="L477" s="161"/>
      <c r="M477" s="162" t="s">
        <v>181</v>
      </c>
      <c r="N477" s="163" t="str">
        <f>IF(K467&amp;L467&lt;&gt;"",IF($D$29&lt;&gt;"",$D$29,""),"")</f>
        <v/>
      </c>
      <c r="O477" s="164"/>
      <c r="P477" s="165" t="str">
        <f t="shared" si="51"/>
        <v/>
      </c>
      <c r="Q477" s="166"/>
      <c r="R477" s="150">
        <f t="shared" si="52"/>
        <v>0</v>
      </c>
      <c r="S477" s="150">
        <f>IF(S467&gt;0,R477*S467,99999999)</f>
        <v>99999999</v>
      </c>
      <c r="T477" s="157" t="str">
        <f t="shared" si="54"/>
        <v/>
      </c>
      <c r="U477" s="157" t="str">
        <f t="shared" si="53"/>
        <v/>
      </c>
    </row>
    <row r="478" spans="10:21" ht="17.25" hidden="1" customHeight="1" outlineLevel="1" x14ac:dyDescent="0.15">
      <c r="J478" s="160"/>
      <c r="K478" s="161"/>
      <c r="L478" s="161"/>
      <c r="M478" s="162" t="s">
        <v>181</v>
      </c>
      <c r="N478" s="163" t="str">
        <f>IF(K467&amp;L467&lt;&gt;"",IF($D$30&lt;&gt;"",$D$30,""),"")</f>
        <v/>
      </c>
      <c r="O478" s="164"/>
      <c r="P478" s="165" t="str">
        <f t="shared" si="51"/>
        <v/>
      </c>
      <c r="Q478" s="166"/>
      <c r="R478" s="150">
        <f>IF(N478&lt;&gt;"",VLOOKUP(N478,$D$19:$E$34,2,FALSE),0)</f>
        <v>0</v>
      </c>
      <c r="S478" s="150">
        <f>IF(S467&gt;0,R478*S467,99999999)</f>
        <v>99999999</v>
      </c>
      <c r="T478" s="157" t="str">
        <f t="shared" si="54"/>
        <v/>
      </c>
      <c r="U478" s="157" t="str">
        <f t="shared" si="53"/>
        <v/>
      </c>
    </row>
    <row r="479" spans="10:21" ht="17.25" hidden="1" customHeight="1" outlineLevel="1" x14ac:dyDescent="0.15">
      <c r="J479" s="160"/>
      <c r="K479" s="161"/>
      <c r="L479" s="161"/>
      <c r="M479" s="162" t="s">
        <v>181</v>
      </c>
      <c r="N479" s="163" t="str">
        <f>IF(K467&amp;L467&lt;&gt;"",IF($D$31&lt;&gt;"",$D$31,""),"")</f>
        <v/>
      </c>
      <c r="O479" s="164"/>
      <c r="P479" s="165" t="str">
        <f t="shared" si="51"/>
        <v/>
      </c>
      <c r="Q479" s="166"/>
      <c r="R479" s="150">
        <f>IF(N479&lt;&gt;"",VLOOKUP(N479,$D$19:$E$34,2,FALSE),0)</f>
        <v>0</v>
      </c>
      <c r="S479" s="150">
        <f>IF(S467&gt;0,R479*S467,99999999)</f>
        <v>99999999</v>
      </c>
      <c r="T479" s="157" t="str">
        <f t="shared" si="54"/>
        <v/>
      </c>
      <c r="U479" s="157" t="str">
        <f t="shared" si="53"/>
        <v/>
      </c>
    </row>
    <row r="480" spans="10:21" ht="17.25" hidden="1" customHeight="1" outlineLevel="1" x14ac:dyDescent="0.15">
      <c r="J480" s="160"/>
      <c r="K480" s="161"/>
      <c r="L480" s="161"/>
      <c r="M480" s="162" t="s">
        <v>181</v>
      </c>
      <c r="N480" s="163" t="str">
        <f>IF(K467&amp;L467&lt;&gt;"",IF($D$32&lt;&gt;"",$D$32,""),"")</f>
        <v/>
      </c>
      <c r="O480" s="164"/>
      <c r="P480" s="165" t="str">
        <f t="shared" si="51"/>
        <v/>
      </c>
      <c r="Q480" s="166"/>
      <c r="R480" s="150">
        <f>IF(N480&lt;&gt;"",VLOOKUP(N480,$D$19:$E$34,2,FALSE),0)</f>
        <v>0</v>
      </c>
      <c r="S480" s="150">
        <f>IF(S467&gt;0,R480*S467,99999999)</f>
        <v>99999999</v>
      </c>
      <c r="T480" s="157" t="str">
        <f t="shared" si="54"/>
        <v/>
      </c>
      <c r="U480" s="157" t="str">
        <f t="shared" si="53"/>
        <v/>
      </c>
    </row>
    <row r="481" spans="10:21" ht="17.25" hidden="1" customHeight="1" outlineLevel="1" x14ac:dyDescent="0.15">
      <c r="J481" s="160"/>
      <c r="K481" s="161"/>
      <c r="L481" s="161"/>
      <c r="M481" s="162" t="s">
        <v>181</v>
      </c>
      <c r="N481" s="163" t="str">
        <f>IF(K467&amp;L467&lt;&gt;"",IF($D$33&lt;&gt;"",$D$33,""),"")</f>
        <v/>
      </c>
      <c r="O481" s="164"/>
      <c r="P481" s="165" t="str">
        <f t="shared" si="51"/>
        <v/>
      </c>
      <c r="Q481" s="166"/>
      <c r="R481" s="150">
        <f>IF(N481&lt;&gt;"",VLOOKUP(N481,$D$19:$E$34,2,FALSE),0)</f>
        <v>0</v>
      </c>
      <c r="S481" s="150">
        <f>IF(S467&gt;0,R481*S467,99999999)</f>
        <v>99999999</v>
      </c>
      <c r="T481" s="157" t="str">
        <f t="shared" si="54"/>
        <v/>
      </c>
      <c r="U481" s="157" t="str">
        <f t="shared" si="53"/>
        <v/>
      </c>
    </row>
    <row r="482" spans="10:21" ht="17.25" hidden="1" customHeight="1" outlineLevel="1" x14ac:dyDescent="0.15">
      <c r="J482" s="172"/>
      <c r="K482" s="173"/>
      <c r="L482" s="173"/>
      <c r="M482" s="174" t="s">
        <v>181</v>
      </c>
      <c r="N482" s="171" t="str">
        <f>IF(K467&amp;L467&lt;&gt;"",IF($D$34&lt;&gt;"",$D$34,""),"")</f>
        <v/>
      </c>
      <c r="O482" s="170"/>
      <c r="P482" s="165" t="str">
        <f t="shared" si="51"/>
        <v/>
      </c>
      <c r="Q482" s="175"/>
      <c r="R482" s="150">
        <f>IF(N482&lt;&gt;"",VLOOKUP(N482,$D$19:$E$34,2,FALSE),0)</f>
        <v>0</v>
      </c>
      <c r="S482" s="150">
        <f>IF(S467&gt;0,R482*S467,99999999)</f>
        <v>99999999</v>
      </c>
      <c r="T482" s="157" t="str">
        <f t="shared" si="54"/>
        <v/>
      </c>
      <c r="U482" s="157" t="str">
        <f t="shared" si="53"/>
        <v/>
      </c>
    </row>
    <row r="483" spans="10:21" ht="17.25" customHeight="1" collapsed="1" x14ac:dyDescent="0.15">
      <c r="J483" s="151">
        <v>30</v>
      </c>
      <c r="K483" s="152"/>
      <c r="L483" s="152"/>
      <c r="M483" s="153" t="s">
        <v>182</v>
      </c>
      <c r="N483" s="154" t="str">
        <f>IF(K483&amp;L483&lt;&gt;"",IF($D$19&lt;&gt;"",$D$19,""),"")</f>
        <v/>
      </c>
      <c r="O483" s="152"/>
      <c r="P483" s="155" t="str">
        <f t="shared" si="51"/>
        <v/>
      </c>
      <c r="Q483" s="156"/>
      <c r="R483" s="150">
        <f t="shared" ref="R483:R493" si="55">IF(N483&lt;&gt;"",VLOOKUP(N483,$D$19:$E$29,2,FALSE),0)</f>
        <v>0</v>
      </c>
      <c r="S483" s="150">
        <f>IF($E$19&gt;0,IF(MOD(O483,$E$19)=0,O483/$E$19,-1),-1)</f>
        <v>-1</v>
      </c>
      <c r="T483" s="157" t="str">
        <f>IF(N483&lt;&gt;"",IF(O483&lt;&gt;"",IF(S483&gt;0,"OK","数量が不足しています"),"数量が未入力です"),"")</f>
        <v/>
      </c>
      <c r="U483" s="157" t="str">
        <f t="shared" si="53"/>
        <v/>
      </c>
    </row>
    <row r="484" spans="10:21" ht="17.25" customHeight="1" x14ac:dyDescent="0.15">
      <c r="J484" s="160"/>
      <c r="K484" s="161"/>
      <c r="L484" s="161"/>
      <c r="M484" s="162" t="s">
        <v>181</v>
      </c>
      <c r="N484" s="163" t="str">
        <f>IF(K483&amp;L483&lt;&gt;"",IF($D$20&lt;&gt;"",$D$20,""),"")</f>
        <v/>
      </c>
      <c r="O484" s="164"/>
      <c r="P484" s="165" t="str">
        <f t="shared" si="51"/>
        <v/>
      </c>
      <c r="Q484" s="166"/>
      <c r="R484" s="150">
        <f t="shared" si="55"/>
        <v>0</v>
      </c>
      <c r="S484" s="150">
        <f>IF(S483&gt;0,R484*S483,99999999)</f>
        <v>99999999</v>
      </c>
      <c r="T484" s="157" t="str">
        <f t="shared" si="54"/>
        <v/>
      </c>
      <c r="U484" s="157" t="str">
        <f t="shared" si="53"/>
        <v/>
      </c>
    </row>
    <row r="485" spans="10:21" ht="17.25" customHeight="1" x14ac:dyDescent="0.15">
      <c r="J485" s="160"/>
      <c r="K485" s="161"/>
      <c r="L485" s="161"/>
      <c r="M485" s="162" t="s">
        <v>181</v>
      </c>
      <c r="N485" s="163" t="str">
        <f>IF(K483&amp;L483&lt;&gt;"",IF($D$21&lt;&gt;"",$D$21,""),"")</f>
        <v/>
      </c>
      <c r="O485" s="164"/>
      <c r="P485" s="165" t="str">
        <f t="shared" si="51"/>
        <v/>
      </c>
      <c r="Q485" s="166"/>
      <c r="R485" s="150">
        <f t="shared" si="55"/>
        <v>0</v>
      </c>
      <c r="S485" s="150">
        <f>IF(S483&gt;0,R485*S483,99999999)</f>
        <v>99999999</v>
      </c>
      <c r="T485" s="157" t="str">
        <f t="shared" si="54"/>
        <v/>
      </c>
      <c r="U485" s="157" t="str">
        <f t="shared" si="53"/>
        <v/>
      </c>
    </row>
    <row r="486" spans="10:21" ht="17.25" customHeight="1" x14ac:dyDescent="0.15">
      <c r="J486" s="160"/>
      <c r="K486" s="161"/>
      <c r="L486" s="161"/>
      <c r="M486" s="162" t="s">
        <v>181</v>
      </c>
      <c r="N486" s="163" t="str">
        <f>IF(K483&amp;L483&lt;&gt;"",IF($D$22&lt;&gt;"",$D$22,""),"")</f>
        <v/>
      </c>
      <c r="O486" s="164"/>
      <c r="P486" s="165" t="str">
        <f t="shared" si="51"/>
        <v/>
      </c>
      <c r="Q486" s="166"/>
      <c r="R486" s="150">
        <f t="shared" si="55"/>
        <v>0</v>
      </c>
      <c r="S486" s="150">
        <f>IF(S483&gt;0,R486*S483,99999999)</f>
        <v>99999999</v>
      </c>
      <c r="T486" s="157" t="str">
        <f t="shared" si="54"/>
        <v/>
      </c>
      <c r="U486" s="157" t="str">
        <f t="shared" si="53"/>
        <v/>
      </c>
    </row>
    <row r="487" spans="10:21" ht="17.25" customHeight="1" x14ac:dyDescent="0.15">
      <c r="J487" s="160"/>
      <c r="K487" s="161"/>
      <c r="L487" s="161"/>
      <c r="M487" s="162" t="s">
        <v>181</v>
      </c>
      <c r="N487" s="163" t="str">
        <f>IF(K483&amp;L483&lt;&gt;"",IF($D$23&lt;&gt;"",$D$23,""),"")</f>
        <v/>
      </c>
      <c r="O487" s="164"/>
      <c r="P487" s="165" t="str">
        <f t="shared" si="51"/>
        <v/>
      </c>
      <c r="Q487" s="166"/>
      <c r="R487" s="150">
        <f t="shared" si="55"/>
        <v>0</v>
      </c>
      <c r="S487" s="150">
        <f>IF(S483&gt;0,R487*S483,99999999)</f>
        <v>99999999</v>
      </c>
      <c r="T487" s="157" t="str">
        <f t="shared" si="54"/>
        <v/>
      </c>
      <c r="U487" s="157" t="str">
        <f t="shared" si="53"/>
        <v/>
      </c>
    </row>
    <row r="488" spans="10:21" ht="17.25" customHeight="1" x14ac:dyDescent="0.15">
      <c r="J488" s="160"/>
      <c r="K488" s="161"/>
      <c r="L488" s="161"/>
      <c r="M488" s="162" t="s">
        <v>181</v>
      </c>
      <c r="N488" s="163" t="str">
        <f>IF(K483&amp;L483&lt;&gt;"",IF($D$24&lt;&gt;"",$D$24,""),"")</f>
        <v/>
      </c>
      <c r="O488" s="164"/>
      <c r="P488" s="165" t="str">
        <f t="shared" si="51"/>
        <v/>
      </c>
      <c r="Q488" s="166"/>
      <c r="R488" s="150">
        <f t="shared" si="55"/>
        <v>0</v>
      </c>
      <c r="S488" s="150">
        <f>IF(S483&gt;0,R488*S483,99999999)</f>
        <v>99999999</v>
      </c>
      <c r="T488" s="157" t="str">
        <f t="shared" si="54"/>
        <v/>
      </c>
      <c r="U488" s="157" t="str">
        <f t="shared" si="53"/>
        <v/>
      </c>
    </row>
    <row r="489" spans="10:21" ht="17.25" customHeight="1" x14ac:dyDescent="0.15">
      <c r="J489" s="160"/>
      <c r="K489" s="161"/>
      <c r="L489" s="161"/>
      <c r="M489" s="162" t="s">
        <v>181</v>
      </c>
      <c r="N489" s="163" t="str">
        <f>IF(K483&amp;L483&lt;&gt;"",IF($D$25&lt;&gt;"",$D$25,""),"")</f>
        <v/>
      </c>
      <c r="O489" s="164"/>
      <c r="P489" s="165" t="str">
        <f t="shared" si="51"/>
        <v/>
      </c>
      <c r="Q489" s="166"/>
      <c r="R489" s="150">
        <f t="shared" si="55"/>
        <v>0</v>
      </c>
      <c r="S489" s="150">
        <f>IF(S483&gt;0,R489*S483,99999999)</f>
        <v>99999999</v>
      </c>
      <c r="T489" s="157" t="str">
        <f t="shared" si="54"/>
        <v/>
      </c>
      <c r="U489" s="157" t="str">
        <f t="shared" si="53"/>
        <v/>
      </c>
    </row>
    <row r="490" spans="10:21" ht="17.25" customHeight="1" x14ac:dyDescent="0.15">
      <c r="J490" s="160"/>
      <c r="K490" s="161"/>
      <c r="L490" s="161"/>
      <c r="M490" s="162" t="s">
        <v>181</v>
      </c>
      <c r="N490" s="163" t="str">
        <f>IF(K483&amp;L483&lt;&gt;"",IF($D$26&lt;&gt;"",$D$26,""),"")</f>
        <v/>
      </c>
      <c r="O490" s="164"/>
      <c r="P490" s="165" t="str">
        <f t="shared" si="51"/>
        <v/>
      </c>
      <c r="Q490" s="166"/>
      <c r="R490" s="150">
        <f t="shared" si="55"/>
        <v>0</v>
      </c>
      <c r="S490" s="150">
        <f>IF(S483&gt;0,R490*S483,99999999)</f>
        <v>99999999</v>
      </c>
      <c r="T490" s="157" t="str">
        <f t="shared" si="54"/>
        <v/>
      </c>
      <c r="U490" s="157" t="str">
        <f t="shared" si="53"/>
        <v/>
      </c>
    </row>
    <row r="491" spans="10:21" ht="17.25" customHeight="1" x14ac:dyDescent="0.15">
      <c r="J491" s="160"/>
      <c r="K491" s="161"/>
      <c r="L491" s="161"/>
      <c r="M491" s="162" t="s">
        <v>181</v>
      </c>
      <c r="N491" s="163" t="str">
        <f>IF(K483&amp;L483&lt;&gt;"",IF($D$27&lt;&gt;"",$D$27,""),"")</f>
        <v/>
      </c>
      <c r="O491" s="164"/>
      <c r="P491" s="165" t="str">
        <f t="shared" si="51"/>
        <v/>
      </c>
      <c r="Q491" s="166"/>
      <c r="R491" s="150">
        <f t="shared" si="55"/>
        <v>0</v>
      </c>
      <c r="S491" s="150">
        <f>IF(S483&gt;0,R491*S483,99999999)</f>
        <v>99999999</v>
      </c>
      <c r="T491" s="157" t="str">
        <f t="shared" si="54"/>
        <v/>
      </c>
      <c r="U491" s="157" t="str">
        <f t="shared" si="53"/>
        <v/>
      </c>
    </row>
    <row r="492" spans="10:21" ht="17.25" customHeight="1" x14ac:dyDescent="0.15">
      <c r="J492" s="160"/>
      <c r="K492" s="161"/>
      <c r="L492" s="161"/>
      <c r="M492" s="162" t="s">
        <v>181</v>
      </c>
      <c r="N492" s="163" t="str">
        <f>IF(K483&amp;L483&lt;&gt;"",IF($D$28&lt;&gt;"",$D$28,""),"")</f>
        <v/>
      </c>
      <c r="O492" s="164"/>
      <c r="P492" s="165" t="str">
        <f t="shared" si="51"/>
        <v/>
      </c>
      <c r="Q492" s="166"/>
      <c r="R492" s="150">
        <f t="shared" si="55"/>
        <v>0</v>
      </c>
      <c r="S492" s="150">
        <f>IF(S483&gt;0,R492*S483,99999999)</f>
        <v>99999999</v>
      </c>
      <c r="T492" s="157" t="str">
        <f t="shared" si="54"/>
        <v/>
      </c>
      <c r="U492" s="157" t="str">
        <f t="shared" si="53"/>
        <v/>
      </c>
    </row>
    <row r="493" spans="10:21" ht="17.25" customHeight="1" x14ac:dyDescent="0.15">
      <c r="J493" s="160"/>
      <c r="K493" s="161"/>
      <c r="L493" s="161"/>
      <c r="M493" s="162" t="s">
        <v>181</v>
      </c>
      <c r="N493" s="163" t="str">
        <f>IF(K483&amp;L483&lt;&gt;"",IF($D$29&lt;&gt;"",$D$29,""),"")</f>
        <v/>
      </c>
      <c r="O493" s="164"/>
      <c r="P493" s="165" t="str">
        <f t="shared" si="51"/>
        <v/>
      </c>
      <c r="Q493" s="166"/>
      <c r="R493" s="150">
        <f t="shared" si="55"/>
        <v>0</v>
      </c>
      <c r="S493" s="150">
        <f>IF(S483&gt;0,R493*S483,99999999)</f>
        <v>99999999</v>
      </c>
      <c r="T493" s="157" t="str">
        <f t="shared" si="54"/>
        <v/>
      </c>
      <c r="U493" s="157" t="str">
        <f t="shared" si="53"/>
        <v/>
      </c>
    </row>
    <row r="494" spans="10:21" ht="17.25" hidden="1" customHeight="1" outlineLevel="1" x14ac:dyDescent="0.15">
      <c r="J494" s="160"/>
      <c r="K494" s="161"/>
      <c r="L494" s="161"/>
      <c r="M494" s="162" t="s">
        <v>181</v>
      </c>
      <c r="N494" s="163" t="str">
        <f>IF(K483&amp;L483&lt;&gt;"",IF($D$30&lt;&gt;"",$D$30,""),"")</f>
        <v/>
      </c>
      <c r="O494" s="164"/>
      <c r="P494" s="165" t="str">
        <f t="shared" si="51"/>
        <v/>
      </c>
      <c r="Q494" s="166"/>
      <c r="R494" s="150">
        <f>IF(N494&lt;&gt;"",VLOOKUP(N494,$D$19:$E$34,2,FALSE),0)</f>
        <v>0</v>
      </c>
      <c r="S494" s="150">
        <f>R494*S483</f>
        <v>0</v>
      </c>
      <c r="T494" s="157" t="str">
        <f t="shared" ref="T494:T498" si="56">IF(N494&lt;&gt;"",IF(O494&lt;&gt;"",IF(O494&gt;=S494,"OK","数量が不足しています"),"数量が未入力です"),"")</f>
        <v/>
      </c>
      <c r="U494" s="157" t="str">
        <f t="shared" ref="U494:U498" si="57">IF(O494&lt;&gt;"",IF(Q494&lt;&gt;"","OK","未入力です"),"")</f>
        <v/>
      </c>
    </row>
    <row r="495" spans="10:21" ht="17.25" hidden="1" customHeight="1" outlineLevel="1" x14ac:dyDescent="0.15">
      <c r="J495" s="160"/>
      <c r="K495" s="161"/>
      <c r="L495" s="161"/>
      <c r="M495" s="162" t="s">
        <v>181</v>
      </c>
      <c r="N495" s="163" t="str">
        <f>IF(K483&amp;L483&lt;&gt;"",IF($D$31&lt;&gt;"",$D$31,""),"")</f>
        <v/>
      </c>
      <c r="O495" s="164"/>
      <c r="P495" s="165" t="str">
        <f t="shared" si="51"/>
        <v/>
      </c>
      <c r="Q495" s="166"/>
      <c r="R495" s="150">
        <f>IF(N495&lt;&gt;"",VLOOKUP(N495,$D$19:$E$34,2,FALSE),0)</f>
        <v>0</v>
      </c>
      <c r="S495" s="150">
        <f>R495*S483</f>
        <v>0</v>
      </c>
      <c r="T495" s="157" t="str">
        <f t="shared" si="56"/>
        <v/>
      </c>
      <c r="U495" s="157" t="str">
        <f t="shared" si="57"/>
        <v/>
      </c>
    </row>
    <row r="496" spans="10:21" ht="17.25" hidden="1" customHeight="1" outlineLevel="1" x14ac:dyDescent="0.15">
      <c r="J496" s="160"/>
      <c r="K496" s="161"/>
      <c r="L496" s="161"/>
      <c r="M496" s="162" t="s">
        <v>181</v>
      </c>
      <c r="N496" s="163" t="str">
        <f>IF(K483&amp;L483&lt;&gt;"",IF($D$32&lt;&gt;"",$D$32,""),"")</f>
        <v/>
      </c>
      <c r="O496" s="164"/>
      <c r="P496" s="165" t="str">
        <f t="shared" si="51"/>
        <v/>
      </c>
      <c r="Q496" s="166"/>
      <c r="R496" s="150">
        <f>IF(N496&lt;&gt;"",VLOOKUP(N496,$D$19:$E$34,2,FALSE),0)</f>
        <v>0</v>
      </c>
      <c r="S496" s="150">
        <f>R496*S483</f>
        <v>0</v>
      </c>
      <c r="T496" s="157" t="str">
        <f t="shared" si="56"/>
        <v/>
      </c>
      <c r="U496" s="157" t="str">
        <f t="shared" si="57"/>
        <v/>
      </c>
    </row>
    <row r="497" spans="10:21" ht="17.25" hidden="1" customHeight="1" outlineLevel="1" x14ac:dyDescent="0.15">
      <c r="J497" s="160"/>
      <c r="K497" s="161"/>
      <c r="L497" s="161"/>
      <c r="M497" s="162" t="s">
        <v>181</v>
      </c>
      <c r="N497" s="163" t="str">
        <f>IF(K483&amp;L483&lt;&gt;"",IF($D$33&lt;&gt;"",$D$33,""),"")</f>
        <v/>
      </c>
      <c r="O497" s="164"/>
      <c r="P497" s="165" t="str">
        <f t="shared" si="51"/>
        <v/>
      </c>
      <c r="Q497" s="166"/>
      <c r="R497" s="150">
        <f>IF(N497&lt;&gt;"",VLOOKUP(N497,$D$19:$E$34,2,FALSE),0)</f>
        <v>0</v>
      </c>
      <c r="S497" s="150">
        <f>R497*S483</f>
        <v>0</v>
      </c>
      <c r="T497" s="157" t="str">
        <f t="shared" si="56"/>
        <v/>
      </c>
      <c r="U497" s="157" t="str">
        <f t="shared" si="57"/>
        <v/>
      </c>
    </row>
    <row r="498" spans="10:21" ht="17.25" hidden="1" customHeight="1" outlineLevel="1" x14ac:dyDescent="0.15">
      <c r="J498" s="172"/>
      <c r="K498" s="173"/>
      <c r="L498" s="173"/>
      <c r="M498" s="174" t="s">
        <v>181</v>
      </c>
      <c r="N498" s="171" t="str">
        <f>IF(K483&amp;L483&lt;&gt;"",IF($D$34&lt;&gt;"",$D$34,""),"")</f>
        <v/>
      </c>
      <c r="O498" s="170"/>
      <c r="P498" s="165" t="str">
        <f t="shared" si="51"/>
        <v/>
      </c>
      <c r="Q498" s="175"/>
      <c r="R498" s="150">
        <f>IF(N498&lt;&gt;"",VLOOKUP(N498,$D$19:$E$34,2,FALSE),0)</f>
        <v>0</v>
      </c>
      <c r="S498" s="150">
        <f>R498*S483</f>
        <v>0</v>
      </c>
      <c r="T498" s="157" t="str">
        <f t="shared" si="56"/>
        <v/>
      </c>
      <c r="U498" s="157" t="str">
        <f t="shared" si="57"/>
        <v/>
      </c>
    </row>
    <row r="499" spans="10:21" ht="17.25" customHeight="1" collapsed="1" x14ac:dyDescent="0.15"/>
  </sheetData>
  <sheetProtection algorithmName="SHA-512" hashValue="0g0Nbq4fK9rEDxft/zX6ubws4Ljz9GaMbjSDEU0gbpb2ncT0hroj1acoj6AIWmhbsAfe1bDeo6LVIjrPGEMqGg==" saltValue="1VoToJqLzJZAYZBJamhHkw==" spinCount="100000" sheet="1" objects="1" scenarios="1" formatCells="0" formatRows="0" insertRows="0" deleteRows="0"/>
  <mergeCells count="9">
    <mergeCell ref="E8:F8"/>
    <mergeCell ref="E9:F9"/>
    <mergeCell ref="B9:C9"/>
    <mergeCell ref="B8:C8"/>
    <mergeCell ref="J17:L17"/>
    <mergeCell ref="G8:H8"/>
    <mergeCell ref="G9:H9"/>
    <mergeCell ref="I2:J2"/>
    <mergeCell ref="I3:J3"/>
  </mergeCells>
  <phoneticPr fontId="1"/>
  <conditionalFormatting sqref="D9">
    <cfRule type="expression" dxfId="24" priority="51">
      <formula>$D$10&lt;&gt;""</formula>
    </cfRule>
  </conditionalFormatting>
  <conditionalFormatting sqref="F19">
    <cfRule type="expression" dxfId="23" priority="49">
      <formula>$H$19=""</formula>
    </cfRule>
  </conditionalFormatting>
  <conditionalFormatting sqref="H19:H34">
    <cfRule type="containsBlanks" dxfId="22" priority="47">
      <formula>LEN(TRIM(H19))=0</formula>
    </cfRule>
    <cfRule type="cellIs" dxfId="21" priority="48" operator="equal">
      <formula>"OK"</formula>
    </cfRule>
  </conditionalFormatting>
  <conditionalFormatting sqref="J17:L17">
    <cfRule type="expression" dxfId="20" priority="50">
      <formula>$J$17=""</formula>
    </cfRule>
  </conditionalFormatting>
  <conditionalFormatting sqref="T19:U498">
    <cfRule type="containsBlanks" dxfId="19" priority="1">
      <formula>LEN(TRIM(T19))=0</formula>
    </cfRule>
    <cfRule type="cellIs" dxfId="18"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73"/>
  <sheetViews>
    <sheetView view="pageBreakPreview" zoomScaleNormal="40" zoomScaleSheetLayoutView="100" workbookViewId="0">
      <selection sqref="A1:AT2"/>
    </sheetView>
  </sheetViews>
  <sheetFormatPr defaultColWidth="8.875" defaultRowHeight="12" x14ac:dyDescent="0.15"/>
  <cols>
    <col min="1" max="46" width="2.125" style="29" customWidth="1"/>
    <col min="47" max="47" width="8" style="42" hidden="1" customWidth="1"/>
    <col min="48" max="48" width="28.375" style="39" customWidth="1"/>
    <col min="49" max="57" width="2.125" style="29" customWidth="1"/>
    <col min="58" max="61" width="3.5" style="29" customWidth="1"/>
    <col min="62" max="16384" width="8.875" style="29"/>
  </cols>
  <sheetData>
    <row r="1" spans="1:48" x14ac:dyDescent="0.15">
      <c r="A1" s="295" t="s">
        <v>68</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7"/>
    </row>
    <row r="2" spans="1:48" x14ac:dyDescent="0.15">
      <c r="A2" s="298"/>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300"/>
      <c r="AV2" s="103" t="str">
        <f>'②製品審査申請書（事務局用）'!AV10</f>
        <v>登録済の場合必須：製造事業者番号</v>
      </c>
    </row>
    <row r="3" spans="1:48" x14ac:dyDescent="0.15">
      <c r="A3" s="282" t="str">
        <f>"【"&amp;製品カテゴリ&amp;"】"</f>
        <v>【複合加工機】</v>
      </c>
      <c r="B3" s="282"/>
      <c r="C3" s="282"/>
      <c r="D3" s="282"/>
      <c r="E3" s="282"/>
      <c r="F3" s="282"/>
      <c r="G3" s="282"/>
      <c r="H3" s="282"/>
      <c r="I3" s="282"/>
      <c r="J3" s="282"/>
      <c r="K3" s="282"/>
      <c r="L3" s="282"/>
      <c r="M3" s="282"/>
      <c r="N3" s="282"/>
      <c r="O3" s="282"/>
      <c r="P3" s="282"/>
      <c r="Q3" s="282"/>
      <c r="R3" s="282"/>
      <c r="S3" s="282"/>
      <c r="T3" s="282"/>
      <c r="U3" s="282"/>
      <c r="V3" s="282"/>
      <c r="W3" s="282"/>
      <c r="X3" s="484" t="str">
        <f>IF(AV2="OK","記載不要",IF(AV3=AU3,"","未入力または適切ではない項目があります"))</f>
        <v>未入力または適切ではない項目があります</v>
      </c>
      <c r="Y3" s="484"/>
      <c r="Z3" s="484"/>
      <c r="AA3" s="484"/>
      <c r="AB3" s="484"/>
      <c r="AC3" s="484"/>
      <c r="AD3" s="484"/>
      <c r="AE3" s="484"/>
      <c r="AF3" s="484"/>
      <c r="AG3" s="484"/>
      <c r="AH3" s="484"/>
      <c r="AI3" s="484"/>
      <c r="AJ3" s="484"/>
      <c r="AK3" s="484"/>
      <c r="AL3" s="484"/>
      <c r="AM3" s="484"/>
      <c r="AN3" s="484"/>
      <c r="AO3" s="484"/>
      <c r="AP3" s="293" t="s">
        <v>25</v>
      </c>
      <c r="AQ3" s="293"/>
      <c r="AR3" s="293"/>
      <c r="AS3" s="293"/>
      <c r="AT3" s="293"/>
      <c r="AU3" s="42">
        <v>6</v>
      </c>
      <c r="AV3" s="44">
        <f>COUNTIF(AV8:AV38,"OK")</f>
        <v>0</v>
      </c>
    </row>
    <row r="4" spans="1:48" x14ac:dyDescent="0.15">
      <c r="A4" s="285"/>
      <c r="B4" s="285"/>
      <c r="C4" s="285"/>
      <c r="D4" s="285"/>
      <c r="E4" s="285"/>
      <c r="F4" s="285"/>
      <c r="G4" s="285"/>
      <c r="H4" s="285"/>
      <c r="I4" s="285"/>
      <c r="J4" s="285"/>
      <c r="K4" s="285"/>
      <c r="L4" s="285"/>
      <c r="M4" s="285"/>
      <c r="N4" s="285"/>
      <c r="O4" s="285"/>
      <c r="P4" s="285"/>
      <c r="Q4" s="285"/>
      <c r="R4" s="285"/>
      <c r="S4" s="285"/>
      <c r="T4" s="285"/>
      <c r="U4" s="285"/>
      <c r="V4" s="285"/>
      <c r="W4" s="285"/>
      <c r="X4" s="485"/>
      <c r="Y4" s="485"/>
      <c r="Z4" s="485"/>
      <c r="AA4" s="485"/>
      <c r="AB4" s="485"/>
      <c r="AC4" s="485"/>
      <c r="AD4" s="485"/>
      <c r="AE4" s="485"/>
      <c r="AF4" s="485"/>
      <c r="AG4" s="485"/>
      <c r="AH4" s="485"/>
      <c r="AI4" s="485"/>
      <c r="AJ4" s="485"/>
      <c r="AK4" s="485"/>
      <c r="AL4" s="485"/>
      <c r="AM4" s="485"/>
      <c r="AN4" s="485"/>
      <c r="AO4" s="485"/>
      <c r="AP4" s="294"/>
      <c r="AQ4" s="294"/>
      <c r="AR4" s="294"/>
      <c r="AS4" s="294"/>
      <c r="AT4" s="294"/>
    </row>
    <row r="5" spans="1:48" x14ac:dyDescent="0.15">
      <c r="A5" s="66"/>
      <c r="B5" s="486" t="s">
        <v>26</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6"/>
      <c r="AR5" s="486"/>
      <c r="AS5" s="486"/>
      <c r="AT5" s="67"/>
    </row>
    <row r="6" spans="1:48" x14ac:dyDescent="0.15">
      <c r="A6" s="33"/>
      <c r="B6" s="266" t="s">
        <v>27</v>
      </c>
      <c r="C6" s="266"/>
      <c r="D6" s="266"/>
      <c r="E6" s="266"/>
      <c r="F6" s="266"/>
      <c r="G6" s="266"/>
      <c r="H6" s="266"/>
      <c r="I6" s="266"/>
      <c r="J6" s="266"/>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row>
    <row r="7" spans="1:48" x14ac:dyDescent="0.15">
      <c r="A7" s="33"/>
      <c r="B7" s="267"/>
      <c r="C7" s="267"/>
      <c r="D7" s="267"/>
      <c r="E7" s="267"/>
      <c r="F7" s="267"/>
      <c r="G7" s="267"/>
      <c r="H7" s="267"/>
      <c r="I7" s="267"/>
      <c r="J7" s="266"/>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row>
    <row r="8" spans="1:48" x14ac:dyDescent="0.15">
      <c r="A8" s="33"/>
      <c r="B8" s="330" t="s">
        <v>69</v>
      </c>
      <c r="C8" s="331"/>
      <c r="D8" s="331"/>
      <c r="E8" s="331"/>
      <c r="F8" s="331"/>
      <c r="G8" s="331"/>
      <c r="H8" s="331"/>
      <c r="I8" s="395"/>
      <c r="J8" s="438">
        <f>製造事業者名</f>
        <v>0</v>
      </c>
      <c r="K8" s="439"/>
      <c r="L8" s="439"/>
      <c r="M8" s="439"/>
      <c r="N8" s="439"/>
      <c r="O8" s="439"/>
      <c r="P8" s="439"/>
      <c r="Q8" s="439"/>
      <c r="R8" s="439"/>
      <c r="S8" s="439"/>
      <c r="T8" s="439"/>
      <c r="U8" s="439"/>
      <c r="V8" s="439"/>
      <c r="W8" s="439"/>
      <c r="X8" s="439"/>
      <c r="Y8" s="439"/>
      <c r="Z8" s="439"/>
      <c r="AA8" s="439"/>
      <c r="AB8" s="439"/>
      <c r="AC8" s="439"/>
      <c r="AD8" s="439"/>
      <c r="AE8" s="439"/>
      <c r="AF8" s="439"/>
      <c r="AG8" s="439"/>
      <c r="AH8" s="439"/>
      <c r="AI8" s="439"/>
      <c r="AJ8" s="439"/>
      <c r="AK8" s="439"/>
      <c r="AL8" s="439"/>
      <c r="AM8" s="439"/>
      <c r="AN8" s="439"/>
      <c r="AO8" s="439"/>
      <c r="AP8" s="439"/>
      <c r="AQ8" s="439"/>
      <c r="AR8" s="439"/>
      <c r="AS8" s="440"/>
      <c r="AT8" s="33"/>
    </row>
    <row r="9" spans="1:48" ht="12.75" thickBot="1" x14ac:dyDescent="0.2">
      <c r="A9" s="33"/>
      <c r="B9" s="334"/>
      <c r="C9" s="335"/>
      <c r="D9" s="335"/>
      <c r="E9" s="335"/>
      <c r="F9" s="335"/>
      <c r="G9" s="335"/>
      <c r="H9" s="335"/>
      <c r="I9" s="396"/>
      <c r="J9" s="441"/>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442"/>
      <c r="AK9" s="442"/>
      <c r="AL9" s="442"/>
      <c r="AM9" s="442"/>
      <c r="AN9" s="442"/>
      <c r="AO9" s="442"/>
      <c r="AP9" s="442"/>
      <c r="AQ9" s="442"/>
      <c r="AR9" s="442"/>
      <c r="AS9" s="443"/>
      <c r="AT9" s="33"/>
    </row>
    <row r="10" spans="1:48" x14ac:dyDescent="0.15">
      <c r="A10" s="33"/>
      <c r="B10" s="330" t="s">
        <v>70</v>
      </c>
      <c r="C10" s="331"/>
      <c r="D10" s="331"/>
      <c r="E10" s="331"/>
      <c r="F10" s="331"/>
      <c r="G10" s="331"/>
      <c r="H10" s="331"/>
      <c r="I10" s="331"/>
      <c r="J10" s="510"/>
      <c r="K10" s="511"/>
      <c r="L10" s="511"/>
      <c r="M10" s="511"/>
      <c r="N10" s="511"/>
      <c r="O10" s="511"/>
      <c r="P10" s="511"/>
      <c r="Q10" s="511"/>
      <c r="R10" s="511"/>
      <c r="S10" s="511"/>
      <c r="T10" s="511"/>
      <c r="U10" s="511"/>
      <c r="V10" s="511"/>
      <c r="W10" s="511"/>
      <c r="X10" s="511"/>
      <c r="Y10" s="511"/>
      <c r="Z10" s="511"/>
      <c r="AA10" s="511"/>
      <c r="AB10" s="511"/>
      <c r="AC10" s="511"/>
      <c r="AD10" s="511"/>
      <c r="AE10" s="511"/>
      <c r="AF10" s="511"/>
      <c r="AG10" s="511"/>
      <c r="AH10" s="511"/>
      <c r="AI10" s="511"/>
      <c r="AJ10" s="511"/>
      <c r="AK10" s="511"/>
      <c r="AL10" s="511"/>
      <c r="AM10" s="511"/>
      <c r="AN10" s="511"/>
      <c r="AO10" s="511"/>
      <c r="AP10" s="511"/>
      <c r="AQ10" s="511"/>
      <c r="AR10" s="511"/>
      <c r="AS10" s="512"/>
      <c r="AT10" s="33"/>
      <c r="AV10" s="40" t="str">
        <f>IF(J10&lt;&gt;"","OK","必須")</f>
        <v>必須</v>
      </c>
    </row>
    <row r="11" spans="1:48" ht="12.75" thickBot="1" x14ac:dyDescent="0.2">
      <c r="A11" s="33"/>
      <c r="B11" s="334"/>
      <c r="C11" s="335"/>
      <c r="D11" s="335"/>
      <c r="E11" s="335"/>
      <c r="F11" s="335"/>
      <c r="G11" s="335"/>
      <c r="H11" s="335"/>
      <c r="I11" s="335"/>
      <c r="J11" s="513"/>
      <c r="K11" s="514"/>
      <c r="L11" s="514"/>
      <c r="M11" s="514"/>
      <c r="N11" s="514"/>
      <c r="O11" s="514"/>
      <c r="P11" s="514"/>
      <c r="Q11" s="514"/>
      <c r="R11" s="514"/>
      <c r="S11" s="514"/>
      <c r="T11" s="514"/>
      <c r="U11" s="514"/>
      <c r="V11" s="514"/>
      <c r="W11" s="514"/>
      <c r="X11" s="514"/>
      <c r="Y11" s="514"/>
      <c r="Z11" s="514"/>
      <c r="AA11" s="514"/>
      <c r="AB11" s="514"/>
      <c r="AC11" s="514"/>
      <c r="AD11" s="514"/>
      <c r="AE11" s="514"/>
      <c r="AF11" s="514"/>
      <c r="AG11" s="514"/>
      <c r="AH11" s="514"/>
      <c r="AI11" s="514"/>
      <c r="AJ11" s="514"/>
      <c r="AK11" s="514"/>
      <c r="AL11" s="514"/>
      <c r="AM11" s="514"/>
      <c r="AN11" s="514"/>
      <c r="AO11" s="514"/>
      <c r="AP11" s="514"/>
      <c r="AQ11" s="514"/>
      <c r="AR11" s="514"/>
      <c r="AS11" s="515"/>
      <c r="AT11" s="33"/>
    </row>
    <row r="12" spans="1:48" x14ac:dyDescent="0.15">
      <c r="A12" s="33"/>
      <c r="B12" s="330" t="s">
        <v>71</v>
      </c>
      <c r="C12" s="331"/>
      <c r="D12" s="331"/>
      <c r="E12" s="331"/>
      <c r="F12" s="331"/>
      <c r="G12" s="331"/>
      <c r="H12" s="331"/>
      <c r="I12" s="331"/>
      <c r="J12" s="510"/>
      <c r="K12" s="511"/>
      <c r="L12" s="511"/>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1"/>
      <c r="AM12" s="511"/>
      <c r="AN12" s="511"/>
      <c r="AO12" s="511"/>
      <c r="AP12" s="511"/>
      <c r="AQ12" s="511"/>
      <c r="AR12" s="511"/>
      <c r="AS12" s="512"/>
      <c r="AT12" s="33"/>
      <c r="AV12" s="40" t="str">
        <f>IF(J12&lt;&gt;"","OK","必須")</f>
        <v>必須</v>
      </c>
    </row>
    <row r="13" spans="1:48" ht="12.75" thickBot="1" x14ac:dyDescent="0.2">
      <c r="A13" s="33"/>
      <c r="B13" s="334"/>
      <c r="C13" s="335"/>
      <c r="D13" s="335"/>
      <c r="E13" s="335"/>
      <c r="F13" s="335"/>
      <c r="G13" s="335"/>
      <c r="H13" s="335"/>
      <c r="I13" s="335"/>
      <c r="J13" s="513"/>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4"/>
      <c r="AM13" s="514"/>
      <c r="AN13" s="514"/>
      <c r="AO13" s="514"/>
      <c r="AP13" s="514"/>
      <c r="AQ13" s="514"/>
      <c r="AR13" s="514"/>
      <c r="AS13" s="515"/>
      <c r="AT13" s="33"/>
    </row>
    <row r="14" spans="1:48" x14ac:dyDescent="0.15">
      <c r="A14" s="33"/>
      <c r="B14" s="330" t="s">
        <v>30</v>
      </c>
      <c r="C14" s="331"/>
      <c r="D14" s="331"/>
      <c r="E14" s="331"/>
      <c r="F14" s="331"/>
      <c r="G14" s="331"/>
      <c r="H14" s="331"/>
      <c r="I14" s="331"/>
      <c r="J14" s="516">
        <f>法人番号</f>
        <v>0</v>
      </c>
      <c r="K14" s="517"/>
      <c r="L14" s="517"/>
      <c r="M14" s="517"/>
      <c r="N14" s="517"/>
      <c r="O14" s="517"/>
      <c r="P14" s="517"/>
      <c r="Q14" s="517"/>
      <c r="R14" s="517"/>
      <c r="S14" s="517"/>
      <c r="T14" s="517"/>
      <c r="U14" s="518"/>
      <c r="V14" s="87"/>
      <c r="W14" s="89" t="s">
        <v>28</v>
      </c>
      <c r="X14" s="87"/>
      <c r="Y14" s="87"/>
      <c r="Z14" s="87"/>
      <c r="AA14" s="87"/>
      <c r="AB14" s="87"/>
      <c r="AC14" s="87"/>
      <c r="AD14" s="87"/>
      <c r="AE14" s="87"/>
      <c r="AF14" s="87"/>
      <c r="AG14" s="87"/>
      <c r="AH14" s="87"/>
      <c r="AI14" s="87"/>
      <c r="AJ14" s="87"/>
      <c r="AK14" s="87"/>
      <c r="AL14" s="87"/>
      <c r="AM14" s="87"/>
      <c r="AN14" s="87"/>
      <c r="AO14" s="87"/>
      <c r="AP14" s="87"/>
      <c r="AQ14" s="87"/>
      <c r="AR14" s="87"/>
      <c r="AS14" s="87"/>
      <c r="AT14" s="33"/>
      <c r="AV14" s="39" t="str">
        <f>IF(J14&lt;&gt;"",IF(LEN(ASC(J14))=13,IF(ISNUMBER(J14),"OK","半角数字で入力してください"),"半角数字13桁で入力してください"),"必須")</f>
        <v>半角数字13桁で入力してください</v>
      </c>
    </row>
    <row r="15" spans="1:48" ht="13.5" x14ac:dyDescent="0.15">
      <c r="A15" s="33"/>
      <c r="B15" s="334"/>
      <c r="C15" s="335"/>
      <c r="D15" s="335"/>
      <c r="E15" s="335"/>
      <c r="F15" s="335"/>
      <c r="G15" s="335"/>
      <c r="H15" s="335"/>
      <c r="I15" s="335"/>
      <c r="J15" s="519"/>
      <c r="K15" s="520"/>
      <c r="L15" s="520"/>
      <c r="M15" s="520"/>
      <c r="N15" s="520"/>
      <c r="O15" s="520"/>
      <c r="P15" s="520"/>
      <c r="Q15" s="520"/>
      <c r="R15" s="520"/>
      <c r="S15" s="520"/>
      <c r="T15" s="520"/>
      <c r="U15" s="521"/>
      <c r="V15" s="87"/>
      <c r="W15" s="88" t="s">
        <v>29</v>
      </c>
      <c r="X15" s="87"/>
      <c r="Y15" s="87"/>
      <c r="Z15" s="87"/>
      <c r="AA15" s="87"/>
      <c r="AB15" s="87"/>
      <c r="AC15" s="87"/>
      <c r="AD15" s="87"/>
      <c r="AE15" s="87"/>
      <c r="AF15" s="87"/>
      <c r="AG15" s="87"/>
      <c r="AH15" s="87"/>
      <c r="AI15" s="87"/>
      <c r="AJ15" s="87"/>
      <c r="AK15" s="87"/>
      <c r="AL15" s="87"/>
      <c r="AM15" s="87"/>
      <c r="AN15" s="87"/>
      <c r="AO15" s="87"/>
      <c r="AP15" s="87"/>
      <c r="AQ15" s="87"/>
      <c r="AR15" s="87"/>
      <c r="AS15" s="87"/>
      <c r="AT15" s="33"/>
    </row>
    <row r="16" spans="1:48" x14ac:dyDescent="0.15">
      <c r="A16" s="33"/>
      <c r="B16" s="266" t="s">
        <v>72</v>
      </c>
      <c r="C16" s="266"/>
      <c r="D16" s="266"/>
      <c r="E16" s="266"/>
      <c r="F16" s="266"/>
      <c r="G16" s="266"/>
      <c r="H16" s="266"/>
      <c r="I16" s="266"/>
      <c r="J16" s="266"/>
      <c r="K16" s="266"/>
      <c r="L16" s="266"/>
      <c r="M16" s="266"/>
      <c r="N16" s="266"/>
      <c r="O16" s="266"/>
      <c r="P16" s="266"/>
      <c r="Q16" s="266"/>
      <c r="R16" s="266"/>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row>
    <row r="17" spans="1:48" ht="12.75" thickBot="1" x14ac:dyDescent="0.2">
      <c r="A17" s="33"/>
      <c r="B17" s="267"/>
      <c r="C17" s="267"/>
      <c r="D17" s="267"/>
      <c r="E17" s="267"/>
      <c r="F17" s="267"/>
      <c r="G17" s="267"/>
      <c r="H17" s="267"/>
      <c r="I17" s="267"/>
      <c r="J17" s="266"/>
      <c r="K17" s="266"/>
      <c r="L17" s="266"/>
      <c r="M17" s="266"/>
      <c r="N17" s="266"/>
      <c r="O17" s="266"/>
      <c r="P17" s="266"/>
      <c r="Q17" s="266"/>
      <c r="R17" s="266"/>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row>
    <row r="18" spans="1:48" ht="12.95" customHeight="1" x14ac:dyDescent="0.15">
      <c r="A18" s="33"/>
      <c r="B18" s="349" t="s">
        <v>73</v>
      </c>
      <c r="C18" s="331"/>
      <c r="D18" s="331"/>
      <c r="E18" s="331"/>
      <c r="F18" s="331"/>
      <c r="G18" s="331"/>
      <c r="H18" s="331"/>
      <c r="I18" s="331"/>
      <c r="J18" s="507"/>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3"/>
      <c r="AT18" s="33"/>
    </row>
    <row r="19" spans="1:48" x14ac:dyDescent="0.15">
      <c r="A19" s="33"/>
      <c r="B19" s="332"/>
      <c r="C19" s="333"/>
      <c r="D19" s="333"/>
      <c r="E19" s="333"/>
      <c r="F19" s="333"/>
      <c r="G19" s="333"/>
      <c r="H19" s="333"/>
      <c r="I19" s="333"/>
      <c r="J19" s="444"/>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c r="AO19" s="445"/>
      <c r="AP19" s="445"/>
      <c r="AQ19" s="445"/>
      <c r="AR19" s="445"/>
      <c r="AS19" s="446"/>
      <c r="AT19" s="33"/>
      <c r="AV19" s="40" t="str">
        <f>IF(J18&lt;&gt;"","OK","必須")</f>
        <v>必須</v>
      </c>
    </row>
    <row r="20" spans="1:48" x14ac:dyDescent="0.15">
      <c r="A20" s="33"/>
      <c r="B20" s="332"/>
      <c r="C20" s="333"/>
      <c r="D20" s="333"/>
      <c r="E20" s="333"/>
      <c r="F20" s="333"/>
      <c r="G20" s="333"/>
      <c r="H20" s="333"/>
      <c r="I20" s="333"/>
      <c r="J20" s="444"/>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M20" s="445"/>
      <c r="AN20" s="445"/>
      <c r="AO20" s="445"/>
      <c r="AP20" s="445"/>
      <c r="AQ20" s="445"/>
      <c r="AR20" s="445"/>
      <c r="AS20" s="446"/>
      <c r="AT20" s="33"/>
    </row>
    <row r="21" spans="1:48" ht="12.75" thickBot="1" x14ac:dyDescent="0.2">
      <c r="A21" s="33"/>
      <c r="B21" s="334"/>
      <c r="C21" s="335"/>
      <c r="D21" s="335"/>
      <c r="E21" s="335"/>
      <c r="F21" s="335"/>
      <c r="G21" s="389"/>
      <c r="H21" s="389"/>
      <c r="I21" s="389"/>
      <c r="J21" s="508"/>
      <c r="K21" s="509"/>
      <c r="L21" s="509"/>
      <c r="M21" s="509"/>
      <c r="N21" s="509"/>
      <c r="O21" s="509"/>
      <c r="P21" s="509"/>
      <c r="Q21" s="509"/>
      <c r="R21" s="509"/>
      <c r="S21" s="509"/>
      <c r="T21" s="509"/>
      <c r="U21" s="509"/>
      <c r="V21" s="509"/>
      <c r="W21" s="509"/>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6"/>
      <c r="AT21" s="33"/>
    </row>
    <row r="22" spans="1:48" x14ac:dyDescent="0.15">
      <c r="A22" s="33"/>
      <c r="B22" s="346" t="s">
        <v>74</v>
      </c>
      <c r="C22" s="346"/>
      <c r="D22" s="346"/>
      <c r="E22" s="346"/>
      <c r="F22" s="346"/>
      <c r="G22" s="346"/>
      <c r="H22" s="346"/>
      <c r="I22" s="346"/>
      <c r="J22" s="346"/>
      <c r="K22" s="346"/>
      <c r="L22" s="346"/>
      <c r="M22" s="346"/>
      <c r="N22" s="346"/>
      <c r="O22" s="346"/>
      <c r="P22" s="346"/>
      <c r="Q22" s="346"/>
      <c r="R22" s="346"/>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3"/>
    </row>
    <row r="23" spans="1:48" ht="12.75" thickBot="1" x14ac:dyDescent="0.2">
      <c r="A23" s="33"/>
      <c r="B23" s="492"/>
      <c r="C23" s="492"/>
      <c r="D23" s="492"/>
      <c r="E23" s="492"/>
      <c r="F23" s="492"/>
      <c r="G23" s="492"/>
      <c r="H23" s="492"/>
      <c r="I23" s="492"/>
      <c r="J23" s="346"/>
      <c r="K23" s="346"/>
      <c r="L23" s="346"/>
      <c r="M23" s="346"/>
      <c r="N23" s="346"/>
      <c r="O23" s="346"/>
      <c r="P23" s="346"/>
      <c r="Q23" s="346"/>
      <c r="R23" s="346"/>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3"/>
    </row>
    <row r="24" spans="1:48" ht="12.95" customHeight="1" x14ac:dyDescent="0.15">
      <c r="A24" s="33"/>
      <c r="B24" s="493" t="s">
        <v>75</v>
      </c>
      <c r="C24" s="494"/>
      <c r="D24" s="494"/>
      <c r="E24" s="494"/>
      <c r="F24" s="494"/>
      <c r="G24" s="495"/>
      <c r="H24" s="495"/>
      <c r="I24" s="495"/>
      <c r="J24" s="421"/>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2"/>
      <c r="AO24" s="422"/>
      <c r="AP24" s="422"/>
      <c r="AQ24" s="422"/>
      <c r="AR24" s="422"/>
      <c r="AS24" s="423"/>
      <c r="AT24" s="33"/>
      <c r="AV24" s="40" t="str">
        <f>IF(J24&lt;&gt;"","OK",IF(AU29=TRUE,"OK", "URLまたは☑いずれか必須"))</f>
        <v>URLまたは☑いずれか必須</v>
      </c>
    </row>
    <row r="25" spans="1:48" ht="12.75" thickBot="1" x14ac:dyDescent="0.2">
      <c r="A25" s="33"/>
      <c r="B25" s="496"/>
      <c r="C25" s="497"/>
      <c r="D25" s="497"/>
      <c r="E25" s="497"/>
      <c r="F25" s="497"/>
      <c r="G25" s="498"/>
      <c r="H25" s="498"/>
      <c r="I25" s="498"/>
      <c r="J25" s="424"/>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425"/>
      <c r="AO25" s="425"/>
      <c r="AP25" s="425"/>
      <c r="AQ25" s="425"/>
      <c r="AR25" s="425"/>
      <c r="AS25" s="426"/>
      <c r="AT25" s="33"/>
    </row>
    <row r="26" spans="1:48" s="38" customFormat="1" x14ac:dyDescent="0.15">
      <c r="A26" s="84"/>
      <c r="B26" s="84"/>
      <c r="C26" s="84"/>
      <c r="D26" s="84"/>
      <c r="E26" s="84"/>
      <c r="F26" s="84"/>
      <c r="G26" s="84"/>
      <c r="H26" s="84"/>
      <c r="I26" s="84"/>
      <c r="J26" s="90" t="s">
        <v>76</v>
      </c>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U26" s="91"/>
    </row>
    <row r="27" spans="1:48" ht="17.25" customHeight="1" thickBot="1" x14ac:dyDescent="0.2">
      <c r="A27" s="33"/>
      <c r="C27" s="83"/>
      <c r="D27" s="83"/>
      <c r="E27" s="83"/>
      <c r="F27" s="83"/>
      <c r="G27" s="83"/>
      <c r="H27" s="83"/>
      <c r="I27" s="83"/>
      <c r="J27" s="37" t="s">
        <v>77</v>
      </c>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33"/>
    </row>
    <row r="28" spans="1:48" ht="12.95" customHeight="1" x14ac:dyDescent="0.15">
      <c r="A28" s="33"/>
      <c r="B28" s="85"/>
      <c r="C28" s="83"/>
      <c r="D28" s="83"/>
      <c r="E28" s="83"/>
      <c r="F28" s="83"/>
      <c r="G28" s="83"/>
      <c r="H28" s="83"/>
      <c r="I28" s="86"/>
      <c r="J28" s="79"/>
      <c r="K28" s="80"/>
      <c r="L28" s="501" t="s">
        <v>78</v>
      </c>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2"/>
      <c r="AM28" s="502"/>
      <c r="AN28" s="502"/>
      <c r="AO28" s="502"/>
      <c r="AP28" s="502"/>
      <c r="AQ28" s="502"/>
      <c r="AR28" s="502"/>
      <c r="AS28" s="503"/>
      <c r="AT28" s="33"/>
      <c r="AV28" s="40" t="str">
        <f>IF(J24="","",IF(AU29=FALSE,"", "URLがある場合は☑は不要です"))</f>
        <v/>
      </c>
    </row>
    <row r="29" spans="1:48" ht="12.75" thickBot="1" x14ac:dyDescent="0.2">
      <c r="A29" s="33"/>
      <c r="B29" s="83"/>
      <c r="C29" s="83"/>
      <c r="D29" s="83"/>
      <c r="E29" s="83"/>
      <c r="F29" s="83"/>
      <c r="G29" s="83"/>
      <c r="H29" s="83"/>
      <c r="I29" s="86"/>
      <c r="J29" s="81"/>
      <c r="K29" s="82"/>
      <c r="L29" s="504"/>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5"/>
      <c r="AM29" s="505"/>
      <c r="AN29" s="505"/>
      <c r="AO29" s="505"/>
      <c r="AP29" s="505"/>
      <c r="AQ29" s="505"/>
      <c r="AR29" s="505"/>
      <c r="AS29" s="506"/>
      <c r="AT29" s="33"/>
      <c r="AU29" s="42" t="b">
        <v>0</v>
      </c>
    </row>
    <row r="30" spans="1:48" x14ac:dyDescent="0.15">
      <c r="A30" s="33"/>
      <c r="B30" s="301" t="s">
        <v>61</v>
      </c>
      <c r="C30" s="301"/>
      <c r="D30" s="301"/>
      <c r="E30" s="301"/>
      <c r="F30" s="301"/>
      <c r="G30" s="301"/>
      <c r="H30" s="301"/>
      <c r="I30" s="301"/>
      <c r="J30" s="301"/>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row>
    <row r="31" spans="1:48" x14ac:dyDescent="0.15">
      <c r="A31" s="33"/>
      <c r="B31" s="301"/>
      <c r="C31" s="301"/>
      <c r="D31" s="301"/>
      <c r="E31" s="301"/>
      <c r="F31" s="301"/>
      <c r="G31" s="301"/>
      <c r="H31" s="301"/>
      <c r="I31" s="301"/>
      <c r="J31" s="301"/>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row>
    <row r="32" spans="1:48" x14ac:dyDescent="0.15">
      <c r="A32" s="33"/>
      <c r="B32" s="266" t="s">
        <v>62</v>
      </c>
      <c r="C32" s="266"/>
      <c r="D32" s="266"/>
      <c r="E32" s="266"/>
      <c r="F32" s="266"/>
      <c r="G32" s="499"/>
      <c r="H32" s="499"/>
      <c r="I32" s="499"/>
      <c r="J32" s="499"/>
      <c r="K32" s="499"/>
      <c r="L32" s="499"/>
      <c r="M32" s="499"/>
      <c r="N32" s="499"/>
      <c r="O32" s="499"/>
      <c r="P32" s="499"/>
      <c r="Q32" s="499"/>
      <c r="R32" s="499"/>
      <c r="S32" s="499"/>
      <c r="T32" s="499"/>
      <c r="U32" s="499"/>
      <c r="V32" s="499"/>
      <c r="W32" s="499"/>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33"/>
    </row>
    <row r="33" spans="1:58" ht="12.75" thickBot="1" x14ac:dyDescent="0.2">
      <c r="A33" s="33"/>
      <c r="B33" s="267"/>
      <c r="C33" s="267"/>
      <c r="D33" s="267"/>
      <c r="E33" s="267"/>
      <c r="F33" s="267"/>
      <c r="G33" s="500"/>
      <c r="H33" s="500"/>
      <c r="I33" s="500"/>
      <c r="J33" s="500"/>
      <c r="K33" s="500"/>
      <c r="L33" s="500"/>
      <c r="M33" s="500"/>
      <c r="N33" s="500"/>
      <c r="O33" s="500"/>
      <c r="P33" s="500"/>
      <c r="Q33" s="500"/>
      <c r="R33" s="500"/>
      <c r="S33" s="500"/>
      <c r="T33" s="500"/>
      <c r="U33" s="500"/>
      <c r="V33" s="500"/>
      <c r="W33" s="500"/>
      <c r="X33" s="267"/>
      <c r="Y33" s="267"/>
      <c r="Z33" s="267"/>
      <c r="AA33" s="267"/>
      <c r="AB33" s="267"/>
      <c r="AC33" s="267"/>
      <c r="AD33" s="267"/>
      <c r="AE33" s="267"/>
      <c r="AF33" s="267"/>
      <c r="AG33" s="267"/>
      <c r="AH33" s="267"/>
      <c r="AI33" s="267"/>
      <c r="AJ33" s="267"/>
      <c r="AK33" s="267"/>
      <c r="AL33" s="267"/>
      <c r="AM33" s="267"/>
      <c r="AN33" s="267"/>
      <c r="AO33" s="267"/>
      <c r="AP33" s="267"/>
      <c r="AQ33" s="267"/>
      <c r="AR33" s="266"/>
      <c r="AS33" s="266"/>
      <c r="AT33" s="33"/>
    </row>
    <row r="34" spans="1:58" ht="12" customHeight="1" x14ac:dyDescent="0.15">
      <c r="A34" s="33"/>
      <c r="B34" s="268" t="s">
        <v>234</v>
      </c>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70"/>
      <c r="AR34" s="275"/>
      <c r="AS34" s="276"/>
      <c r="AT34" s="33"/>
      <c r="AV34" s="40"/>
    </row>
    <row r="35" spans="1:58" ht="12" customHeight="1" x14ac:dyDescent="0.15">
      <c r="A35" s="33"/>
      <c r="B35" s="271"/>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72"/>
      <c r="AR35" s="277"/>
      <c r="AS35" s="278"/>
      <c r="AT35" s="33"/>
      <c r="AU35" s="42" t="b">
        <v>0</v>
      </c>
      <c r="AV35" s="40" t="str">
        <f>IF(AU35,"OK","必須")</f>
        <v>必須</v>
      </c>
    </row>
    <row r="36" spans="1:58" ht="12" customHeight="1" x14ac:dyDescent="0.15">
      <c r="A36" s="33"/>
      <c r="B36" s="271"/>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72"/>
      <c r="AR36" s="277"/>
      <c r="AS36" s="278"/>
      <c r="AT36" s="33"/>
      <c r="AV36" s="40"/>
    </row>
    <row r="37" spans="1:58" ht="12" customHeight="1" x14ac:dyDescent="0.15">
      <c r="A37" s="33"/>
      <c r="B37" s="271"/>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72"/>
      <c r="AR37" s="277"/>
      <c r="AS37" s="278"/>
      <c r="AT37" s="33"/>
      <c r="AV37" s="40"/>
    </row>
    <row r="38" spans="1:58" ht="12" customHeight="1" thickBot="1" x14ac:dyDescent="0.2">
      <c r="A38" s="33"/>
      <c r="B38" s="273"/>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74"/>
      <c r="AR38" s="279"/>
      <c r="AS38" s="280"/>
      <c r="AT38" s="33"/>
      <c r="AV38" s="40"/>
    </row>
    <row r="39" spans="1:58" x14ac:dyDescent="0.1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W39" s="33"/>
      <c r="AX39" s="33"/>
      <c r="AY39" s="33"/>
      <c r="AZ39" s="33"/>
      <c r="BA39" s="33"/>
      <c r="BB39" s="33"/>
      <c r="BC39" s="33"/>
      <c r="BD39" s="33"/>
      <c r="BE39" s="33"/>
      <c r="BF39" s="33"/>
    </row>
    <row r="40" spans="1:58" x14ac:dyDescent="0.1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W40" s="33"/>
      <c r="AX40" s="33"/>
      <c r="AY40" s="33"/>
      <c r="AZ40" s="33"/>
      <c r="BA40" s="33"/>
      <c r="BB40" s="33"/>
      <c r="BC40" s="33"/>
      <c r="BD40" s="33"/>
      <c r="BE40" s="33"/>
      <c r="BF40" s="33"/>
    </row>
    <row r="41" spans="1:58" x14ac:dyDescent="0.1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43"/>
      <c r="AV41" s="41"/>
      <c r="AW41" s="33"/>
      <c r="AX41" s="33"/>
      <c r="AY41" s="33"/>
      <c r="AZ41" s="33"/>
      <c r="BA41" s="33"/>
      <c r="BB41" s="33"/>
      <c r="BC41" s="33"/>
      <c r="BD41" s="33"/>
      <c r="BE41" s="33"/>
      <c r="BF41" s="33"/>
    </row>
    <row r="42" spans="1:58" x14ac:dyDescent="0.1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43"/>
      <c r="AV42" s="41"/>
      <c r="AW42" s="33"/>
      <c r="AX42" s="33"/>
      <c r="AY42" s="33"/>
      <c r="AZ42" s="33"/>
      <c r="BA42" s="33"/>
      <c r="BB42" s="33"/>
      <c r="BC42" s="33"/>
      <c r="BD42" s="33"/>
      <c r="BE42" s="33"/>
      <c r="BF42" s="33"/>
    </row>
    <row r="43" spans="1:58" x14ac:dyDescent="0.1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43"/>
      <c r="AV43" s="41"/>
      <c r="AW43" s="33"/>
      <c r="AX43" s="33"/>
      <c r="AY43" s="33"/>
      <c r="AZ43" s="33"/>
      <c r="BA43" s="33"/>
      <c r="BB43" s="33"/>
      <c r="BC43" s="33"/>
      <c r="BD43" s="33"/>
      <c r="BE43" s="33"/>
      <c r="BF43" s="33"/>
    </row>
    <row r="44" spans="1:58" x14ac:dyDescent="0.1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43"/>
      <c r="AV44" s="41"/>
      <c r="AW44" s="33"/>
      <c r="AX44" s="33"/>
      <c r="AY44" s="33"/>
      <c r="AZ44" s="33"/>
      <c r="BA44" s="33"/>
      <c r="BB44" s="33"/>
      <c r="BC44" s="33"/>
      <c r="BD44" s="33"/>
      <c r="BE44" s="33"/>
      <c r="BF44" s="33"/>
    </row>
    <row r="45" spans="1:58" x14ac:dyDescent="0.1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43"/>
      <c r="AV45" s="41"/>
      <c r="AW45" s="33"/>
      <c r="AX45" s="33"/>
      <c r="AY45" s="33"/>
      <c r="AZ45" s="33"/>
      <c r="BA45" s="33"/>
      <c r="BB45" s="33"/>
      <c r="BC45" s="33"/>
      <c r="BD45" s="33"/>
      <c r="BE45" s="33"/>
      <c r="BF45" s="33"/>
    </row>
    <row r="46" spans="1:58" x14ac:dyDescent="0.1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43"/>
      <c r="AV46" s="41"/>
      <c r="AW46" s="33"/>
      <c r="AX46" s="33"/>
      <c r="AY46" s="33"/>
      <c r="AZ46" s="33"/>
      <c r="BA46" s="33"/>
      <c r="BB46" s="33"/>
      <c r="BC46" s="33"/>
      <c r="BD46" s="33"/>
      <c r="BE46" s="33"/>
      <c r="BF46" s="33"/>
    </row>
    <row r="47" spans="1:58" x14ac:dyDescent="0.1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43"/>
      <c r="AV47" s="41"/>
      <c r="AW47" s="33"/>
      <c r="AX47" s="33"/>
      <c r="AY47" s="33"/>
      <c r="AZ47" s="33"/>
      <c r="BA47" s="33"/>
      <c r="BB47" s="33"/>
      <c r="BC47" s="33"/>
      <c r="BD47" s="33"/>
      <c r="BE47" s="33"/>
      <c r="BF47" s="33"/>
    </row>
    <row r="48" spans="1:58" x14ac:dyDescent="0.1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43"/>
      <c r="AV48" s="41"/>
      <c r="AW48" s="33"/>
      <c r="AX48" s="33"/>
      <c r="AY48" s="33"/>
      <c r="AZ48" s="33"/>
      <c r="BA48" s="33"/>
      <c r="BB48" s="33"/>
      <c r="BC48" s="33"/>
      <c r="BD48" s="33"/>
      <c r="BE48" s="33"/>
      <c r="BF48" s="33"/>
    </row>
    <row r="49" spans="1:58" x14ac:dyDescent="0.1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43"/>
      <c r="AV49" s="41"/>
      <c r="AW49" s="33"/>
      <c r="AX49" s="33"/>
      <c r="AY49" s="33"/>
      <c r="AZ49" s="33"/>
      <c r="BA49" s="33"/>
      <c r="BB49" s="33"/>
      <c r="BC49" s="33"/>
      <c r="BD49" s="33"/>
      <c r="BE49" s="33"/>
      <c r="BF49" s="33"/>
    </row>
    <row r="50" spans="1:58" x14ac:dyDescent="0.1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43"/>
      <c r="AV50" s="41"/>
      <c r="AW50" s="33"/>
      <c r="AX50" s="33"/>
      <c r="AY50" s="33"/>
      <c r="AZ50" s="33"/>
      <c r="BA50" s="33"/>
      <c r="BB50" s="33"/>
      <c r="BC50" s="33"/>
      <c r="BD50" s="33"/>
      <c r="BE50" s="33"/>
      <c r="BF50" s="33"/>
    </row>
    <row r="51" spans="1:58" x14ac:dyDescent="0.1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43"/>
      <c r="AV51" s="41"/>
      <c r="AW51" s="33"/>
      <c r="AX51" s="33"/>
      <c r="AY51" s="33"/>
      <c r="AZ51" s="33"/>
      <c r="BA51" s="33"/>
      <c r="BB51" s="33"/>
      <c r="BC51" s="33"/>
      <c r="BD51" s="33"/>
      <c r="BE51" s="33"/>
      <c r="BF51" s="33"/>
    </row>
    <row r="52" spans="1:58" x14ac:dyDescent="0.1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43"/>
      <c r="AV52" s="41"/>
      <c r="AW52" s="33"/>
      <c r="AX52" s="33"/>
      <c r="AY52" s="33"/>
      <c r="AZ52" s="33"/>
      <c r="BA52" s="33"/>
      <c r="BB52" s="33"/>
      <c r="BC52" s="33"/>
      <c r="BD52" s="33"/>
      <c r="BE52" s="33"/>
      <c r="BF52" s="33"/>
    </row>
    <row r="53" spans="1:58" x14ac:dyDescent="0.1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43"/>
      <c r="AV53" s="41"/>
      <c r="AW53" s="33"/>
      <c r="AX53" s="33"/>
      <c r="AY53" s="33"/>
      <c r="AZ53" s="33"/>
      <c r="BA53" s="33"/>
      <c r="BB53" s="33"/>
      <c r="BC53" s="33"/>
      <c r="BD53" s="33"/>
      <c r="BE53" s="33"/>
      <c r="BF53" s="33"/>
    </row>
    <row r="54" spans="1:58" x14ac:dyDescent="0.1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43"/>
      <c r="AV54" s="41"/>
      <c r="AW54" s="33"/>
      <c r="AX54" s="33"/>
      <c r="AY54" s="33"/>
      <c r="AZ54" s="33"/>
      <c r="BA54" s="33"/>
      <c r="BB54" s="33"/>
      <c r="BC54" s="33"/>
      <c r="BD54" s="33"/>
      <c r="BE54" s="33"/>
      <c r="BF54" s="33"/>
    </row>
    <row r="55" spans="1:58" x14ac:dyDescent="0.1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43"/>
      <c r="AV55" s="41"/>
      <c r="AW55" s="33"/>
      <c r="AX55" s="33"/>
      <c r="AY55" s="33"/>
      <c r="AZ55" s="33"/>
      <c r="BA55" s="33"/>
      <c r="BB55" s="33"/>
      <c r="BC55" s="33"/>
      <c r="BD55" s="33"/>
      <c r="BE55" s="33"/>
      <c r="BF55" s="33"/>
    </row>
    <row r="56" spans="1:58" x14ac:dyDescent="0.1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43"/>
      <c r="AV56" s="41"/>
      <c r="AW56" s="33"/>
      <c r="AX56" s="33"/>
      <c r="AY56" s="33"/>
      <c r="AZ56" s="33"/>
      <c r="BA56" s="33"/>
      <c r="BB56" s="33"/>
      <c r="BC56" s="33"/>
      <c r="BD56" s="33"/>
      <c r="BE56" s="33"/>
      <c r="BF56" s="33"/>
    </row>
    <row r="57" spans="1:58" x14ac:dyDescent="0.1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43"/>
      <c r="AV57" s="41"/>
      <c r="AW57" s="33"/>
      <c r="AX57" s="33"/>
      <c r="AY57" s="33"/>
      <c r="AZ57" s="33"/>
      <c r="BA57" s="33"/>
      <c r="BB57" s="33"/>
      <c r="BC57" s="33"/>
      <c r="BD57" s="33"/>
      <c r="BE57" s="33"/>
      <c r="BF57" s="33"/>
    </row>
    <row r="58" spans="1:58" x14ac:dyDescent="0.1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43"/>
      <c r="AV58" s="41"/>
      <c r="AW58" s="33"/>
      <c r="AX58" s="33"/>
      <c r="AY58" s="33"/>
      <c r="AZ58" s="33"/>
      <c r="BA58" s="33"/>
      <c r="BB58" s="33"/>
      <c r="BC58" s="33"/>
      <c r="BD58" s="33"/>
      <c r="BE58" s="33"/>
      <c r="BF58" s="33"/>
    </row>
    <row r="59" spans="1:58" x14ac:dyDescent="0.1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43"/>
      <c r="AV59" s="41"/>
      <c r="AW59" s="33"/>
      <c r="AX59" s="33"/>
      <c r="AY59" s="33"/>
      <c r="AZ59" s="33"/>
      <c r="BA59" s="33"/>
      <c r="BB59" s="33"/>
      <c r="BC59" s="33"/>
      <c r="BD59" s="33"/>
      <c r="BE59" s="33"/>
      <c r="BF59" s="33"/>
    </row>
    <row r="60" spans="1:58" x14ac:dyDescent="0.1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43"/>
      <c r="AV60" s="41"/>
      <c r="AW60" s="33"/>
      <c r="AX60" s="33"/>
      <c r="AY60" s="33"/>
      <c r="AZ60" s="33"/>
      <c r="BA60" s="33"/>
      <c r="BB60" s="33"/>
      <c r="BC60" s="33"/>
      <c r="BD60" s="33"/>
      <c r="BE60" s="33"/>
      <c r="BF60" s="33"/>
    </row>
    <row r="61" spans="1:58" x14ac:dyDescent="0.1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43"/>
      <c r="AV61" s="41"/>
      <c r="AW61" s="33"/>
      <c r="AX61" s="33"/>
      <c r="AY61" s="33"/>
      <c r="AZ61" s="33"/>
      <c r="BA61" s="33"/>
      <c r="BB61" s="33"/>
      <c r="BC61" s="33"/>
      <c r="BD61" s="33"/>
      <c r="BE61" s="33"/>
      <c r="BF61" s="33"/>
    </row>
    <row r="62" spans="1:58"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43"/>
      <c r="AV62" s="41"/>
      <c r="AW62" s="33"/>
      <c r="AX62" s="33"/>
      <c r="AY62" s="33"/>
      <c r="AZ62" s="33"/>
      <c r="BA62" s="33"/>
      <c r="BB62" s="33"/>
      <c r="BC62" s="33"/>
      <c r="BD62" s="33"/>
      <c r="BE62" s="33"/>
      <c r="BF62" s="33"/>
    </row>
    <row r="63" spans="1:58" x14ac:dyDescent="0.1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43"/>
      <c r="AV63" s="41"/>
      <c r="AW63" s="33"/>
      <c r="AX63" s="33"/>
      <c r="AY63" s="33"/>
      <c r="AZ63" s="33"/>
      <c r="BA63" s="33"/>
      <c r="BB63" s="33"/>
      <c r="BC63" s="33"/>
      <c r="BD63" s="33"/>
      <c r="BE63" s="33"/>
      <c r="BF63" s="33"/>
    </row>
    <row r="64" spans="1:58" x14ac:dyDescent="0.1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43"/>
      <c r="AV64" s="41"/>
      <c r="AW64" s="33"/>
      <c r="AX64" s="33"/>
      <c r="AY64" s="33"/>
      <c r="AZ64" s="33"/>
      <c r="BA64" s="33"/>
      <c r="BB64" s="33"/>
      <c r="BC64" s="33"/>
      <c r="BD64" s="33"/>
      <c r="BE64" s="33"/>
      <c r="BF64" s="33"/>
    </row>
    <row r="65" spans="1:58" x14ac:dyDescent="0.1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43"/>
      <c r="AV65" s="41"/>
      <c r="AW65" s="33"/>
      <c r="AX65" s="33"/>
      <c r="AY65" s="33"/>
      <c r="AZ65" s="33"/>
      <c r="BA65" s="33"/>
      <c r="BB65" s="33"/>
      <c r="BC65" s="33"/>
      <c r="BD65" s="33"/>
      <c r="BE65" s="33"/>
      <c r="BF65" s="33"/>
    </row>
    <row r="66" spans="1:58" x14ac:dyDescent="0.1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43"/>
      <c r="AV66" s="41"/>
      <c r="AW66" s="33"/>
      <c r="AX66" s="33"/>
      <c r="AY66" s="33"/>
      <c r="AZ66" s="33"/>
      <c r="BA66" s="33"/>
      <c r="BB66" s="33"/>
      <c r="BC66" s="33"/>
      <c r="BD66" s="33"/>
      <c r="BE66" s="33"/>
      <c r="BF66" s="33"/>
    </row>
    <row r="67" spans="1:58" x14ac:dyDescent="0.1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43"/>
      <c r="AV67" s="41"/>
      <c r="AW67" s="33"/>
      <c r="AX67" s="33"/>
      <c r="AY67" s="33"/>
      <c r="AZ67" s="33"/>
      <c r="BA67" s="33"/>
      <c r="BB67" s="33"/>
      <c r="BC67" s="33"/>
      <c r="BD67" s="33"/>
      <c r="BE67" s="33"/>
      <c r="BF67" s="33"/>
    </row>
    <row r="68" spans="1:58" x14ac:dyDescent="0.1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43"/>
      <c r="AV68" s="41"/>
      <c r="AW68" s="33"/>
      <c r="AX68" s="33"/>
      <c r="AY68" s="33"/>
      <c r="AZ68" s="33"/>
      <c r="BA68" s="33"/>
      <c r="BB68" s="33"/>
      <c r="BC68" s="33"/>
      <c r="BD68" s="33"/>
      <c r="BE68" s="33"/>
      <c r="BF68" s="33"/>
    </row>
    <row r="69" spans="1:58" x14ac:dyDescent="0.1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43"/>
      <c r="AV69" s="41"/>
      <c r="AW69" s="33"/>
      <c r="AX69" s="33"/>
      <c r="AY69" s="33"/>
      <c r="AZ69" s="33"/>
      <c r="BA69" s="33"/>
      <c r="BB69" s="33"/>
      <c r="BC69" s="33"/>
      <c r="BD69" s="33"/>
      <c r="BE69" s="33"/>
      <c r="BF69" s="33"/>
    </row>
    <row r="70" spans="1:58" x14ac:dyDescent="0.1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43"/>
      <c r="AV70" s="41"/>
      <c r="AW70" s="33"/>
      <c r="AX70" s="33"/>
      <c r="AY70" s="33"/>
      <c r="AZ70" s="33"/>
      <c r="BA70" s="33"/>
      <c r="BB70" s="33"/>
      <c r="BC70" s="33"/>
      <c r="BD70" s="33"/>
      <c r="BE70" s="33"/>
      <c r="BF70" s="33"/>
    </row>
    <row r="71" spans="1:58" x14ac:dyDescent="0.1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43"/>
      <c r="AV71" s="41"/>
      <c r="AW71" s="33"/>
      <c r="AX71" s="33"/>
      <c r="AY71" s="33"/>
      <c r="AZ71" s="33"/>
      <c r="BA71" s="33"/>
      <c r="BB71" s="33"/>
      <c r="BC71" s="33"/>
      <c r="BD71" s="33"/>
      <c r="BE71" s="33"/>
      <c r="BF71" s="33"/>
    </row>
    <row r="72" spans="1:58" x14ac:dyDescent="0.1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43"/>
      <c r="AV72" s="41"/>
      <c r="AW72" s="33"/>
      <c r="AX72" s="33"/>
      <c r="AY72" s="33"/>
      <c r="AZ72" s="33"/>
      <c r="BA72" s="33"/>
      <c r="BB72" s="33"/>
      <c r="BC72" s="33"/>
      <c r="BD72" s="33"/>
      <c r="BE72" s="33"/>
      <c r="BF72" s="33"/>
    </row>
    <row r="73" spans="1:58" x14ac:dyDescent="0.1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43"/>
      <c r="AV73" s="41"/>
      <c r="AW73" s="33"/>
      <c r="AX73" s="33"/>
      <c r="AY73" s="33"/>
      <c r="AZ73" s="33"/>
      <c r="BA73" s="33"/>
      <c r="BB73" s="33"/>
      <c r="BC73" s="33"/>
      <c r="BD73" s="33"/>
      <c r="BE73" s="33"/>
      <c r="BF73" s="33"/>
    </row>
  </sheetData>
  <sheetProtection algorithmName="SHA-512" hashValue="6WbRyKKjZybstXZN8cg8F7LmVhJlKld5t5V+v5yhvVhLLaXtTIxTow1DTyAR04+/EXZYrxFzys/yx+YpSEjXXg==" saltValue="Bes/PuaUxt/UqMGQhiXWVA==" spinCount="100000" sheet="1" objects="1" scenarios="1"/>
  <mergeCells count="25">
    <mergeCell ref="B18:I21"/>
    <mergeCell ref="J18:AS21"/>
    <mergeCell ref="B10:I11"/>
    <mergeCell ref="J10:AS11"/>
    <mergeCell ref="B14:I15"/>
    <mergeCell ref="B16:R17"/>
    <mergeCell ref="B12:I13"/>
    <mergeCell ref="J12:AS13"/>
    <mergeCell ref="J14:U15"/>
    <mergeCell ref="A1:AT2"/>
    <mergeCell ref="AP3:AT4"/>
    <mergeCell ref="B6:J7"/>
    <mergeCell ref="B8:I9"/>
    <mergeCell ref="J8:AS9"/>
    <mergeCell ref="A3:W4"/>
    <mergeCell ref="X3:AO4"/>
    <mergeCell ref="B5:AS5"/>
    <mergeCell ref="B34:AQ38"/>
    <mergeCell ref="AR34:AS38"/>
    <mergeCell ref="B22:R23"/>
    <mergeCell ref="B24:I25"/>
    <mergeCell ref="J24:AS25"/>
    <mergeCell ref="B30:J31"/>
    <mergeCell ref="B32:AS33"/>
    <mergeCell ref="L28:AS29"/>
  </mergeCells>
  <phoneticPr fontId="1"/>
  <conditionalFormatting sqref="J28:K29">
    <cfRule type="expression" dxfId="17" priority="7">
      <formula>$AV$2="OK"</formula>
    </cfRule>
  </conditionalFormatting>
  <conditionalFormatting sqref="J14:U15">
    <cfRule type="expression" dxfId="16" priority="10">
      <formula>$AV$2="OK"</formula>
    </cfRule>
    <cfRule type="expression" dxfId="15" priority="19">
      <formula>$AV$14="OK"</formula>
    </cfRule>
  </conditionalFormatting>
  <conditionalFormatting sqref="J8:AS13">
    <cfRule type="expression" dxfId="14" priority="11">
      <formula>$AV$2="OK"</formula>
    </cfRule>
  </conditionalFormatting>
  <conditionalFormatting sqref="J10:AS11">
    <cfRule type="expression" dxfId="13" priority="20">
      <formula>$AV$10="OK"</formula>
    </cfRule>
  </conditionalFormatting>
  <conditionalFormatting sqref="J12:AS13">
    <cfRule type="expression" dxfId="12" priority="14">
      <formula>$AV$12="OK"</formula>
    </cfRule>
  </conditionalFormatting>
  <conditionalFormatting sqref="J18:AS21">
    <cfRule type="expression" dxfId="11" priority="9">
      <formula>$AV$2="OK"</formula>
    </cfRule>
    <cfRule type="expression" dxfId="10" priority="18">
      <formula>$AV$19="OK"</formula>
    </cfRule>
  </conditionalFormatting>
  <conditionalFormatting sqref="J24:AS25 J28:L28 J29:K29 J27:AS27">
    <cfRule type="expression" dxfId="9" priority="17">
      <formula>$AV$24="OK"</formula>
    </cfRule>
  </conditionalFormatting>
  <conditionalFormatting sqref="J24:AS25">
    <cfRule type="expression" dxfId="8" priority="8">
      <formula>$AV$2="OK"</formula>
    </cfRule>
  </conditionalFormatting>
  <conditionalFormatting sqref="X3:AO4">
    <cfRule type="expression" dxfId="7" priority="1">
      <formula>$AV$2="OK"</formula>
    </cfRule>
    <cfRule type="expression" dxfId="6" priority="16">
      <formula>$AV$3=$AU$3</formula>
    </cfRule>
  </conditionalFormatting>
  <conditionalFormatting sqref="AR34">
    <cfRule type="expression" dxfId="5" priority="3">
      <formula>$AV$2="OK"</formula>
    </cfRule>
    <cfRule type="expression" dxfId="4" priority="38">
      <formula>$AU$35=TRUE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34</xdr:row>
                    <xdr:rowOff>133350</xdr:rowOff>
                  </from>
                  <to>
                    <xdr:col>44</xdr:col>
                    <xdr:colOff>85725</xdr:colOff>
                    <xdr:row>36</xdr:row>
                    <xdr:rowOff>19050</xdr:rowOff>
                  </to>
                </anchor>
              </controlPr>
            </control>
          </mc:Choice>
        </mc:AlternateContent>
        <mc:AlternateContent xmlns:mc="http://schemas.openxmlformats.org/markup-compatibility/2006">
          <mc:Choice Requires="x14">
            <control shapeId="46133" r:id="rId6" name="Check Box 53">
              <controlPr locked="0" defaultSize="0" autoFill="0" autoLine="0" autoPict="0">
                <anchor moveWithCells="1">
                  <from>
                    <xdr:col>9</xdr:col>
                    <xdr:colOff>38100</xdr:colOff>
                    <xdr:row>27</xdr:row>
                    <xdr:rowOff>66675</xdr:rowOff>
                  </from>
                  <to>
                    <xdr:col>10</xdr:col>
                    <xdr:colOff>85725</xdr:colOff>
                    <xdr:row>28</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view="pageBreakPreview" zoomScaleNormal="85" zoomScaleSheetLayoutView="100" workbookViewId="0">
      <selection sqref="A1:AW2"/>
    </sheetView>
  </sheetViews>
  <sheetFormatPr defaultColWidth="8.875" defaultRowHeight="12" x14ac:dyDescent="0.15"/>
  <cols>
    <col min="1" max="49" width="2.125" style="29" customWidth="1"/>
    <col min="50" max="16384" width="8.875" style="29"/>
  </cols>
  <sheetData>
    <row r="1" spans="1:49" ht="12" customHeight="1" x14ac:dyDescent="0.15">
      <c r="A1" s="560" t="s">
        <v>79</v>
      </c>
      <c r="B1" s="561"/>
      <c r="C1" s="561"/>
      <c r="D1" s="561"/>
      <c r="E1" s="561"/>
      <c r="F1" s="561"/>
      <c r="G1" s="561"/>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G1" s="561"/>
      <c r="AH1" s="561"/>
      <c r="AI1" s="561"/>
      <c r="AJ1" s="561"/>
      <c r="AK1" s="561"/>
      <c r="AL1" s="561"/>
      <c r="AM1" s="561"/>
      <c r="AN1" s="561"/>
      <c r="AO1" s="561"/>
      <c r="AP1" s="561"/>
      <c r="AQ1" s="561"/>
      <c r="AR1" s="561"/>
      <c r="AS1" s="561"/>
      <c r="AT1" s="561"/>
      <c r="AU1" s="561"/>
      <c r="AV1" s="561"/>
      <c r="AW1" s="562"/>
    </row>
    <row r="2" spans="1:49" ht="12" customHeight="1" x14ac:dyDescent="0.15">
      <c r="A2" s="563"/>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c r="AW2" s="565"/>
    </row>
    <row r="3" spans="1:49" x14ac:dyDescent="0.15">
      <c r="A3" s="269" t="str">
        <f>"【"&amp;製品カテゴリ&amp;"】"</f>
        <v>【複合加工機】</v>
      </c>
      <c r="B3" s="269"/>
      <c r="C3" s="269"/>
      <c r="D3" s="269"/>
      <c r="E3" s="269"/>
      <c r="F3" s="269"/>
      <c r="G3" s="269"/>
      <c r="H3" s="269"/>
      <c r="I3" s="269"/>
      <c r="J3" s="269"/>
      <c r="K3" s="269"/>
      <c r="L3" s="269"/>
      <c r="M3" s="269"/>
      <c r="N3" s="269"/>
      <c r="O3" s="269"/>
      <c r="P3" s="269"/>
      <c r="Q3" s="269"/>
      <c r="R3" s="269"/>
      <c r="S3" s="269"/>
      <c r="T3" s="269"/>
      <c r="U3" s="269"/>
      <c r="V3" s="269"/>
      <c r="W3" s="269"/>
      <c r="X3" s="269"/>
      <c r="Y3" s="33"/>
      <c r="Z3" s="33"/>
      <c r="AA3" s="33"/>
      <c r="AB3" s="33"/>
      <c r="AC3" s="33"/>
      <c r="AD3" s="33"/>
      <c r="AE3" s="33"/>
      <c r="AF3" s="33"/>
      <c r="AG3" s="33"/>
      <c r="AH3" s="33"/>
      <c r="AI3" s="33"/>
      <c r="AJ3" s="33"/>
      <c r="AK3" s="33"/>
      <c r="AL3" s="33"/>
      <c r="AM3" s="33"/>
      <c r="AN3" s="33"/>
      <c r="AO3" s="33"/>
      <c r="AP3" s="33"/>
      <c r="AQ3" s="33"/>
      <c r="AR3" s="33"/>
      <c r="AS3" s="293" t="s">
        <v>25</v>
      </c>
      <c r="AT3" s="293"/>
      <c r="AU3" s="293"/>
      <c r="AV3" s="293"/>
      <c r="AW3" s="293"/>
    </row>
    <row r="4" spans="1:49" x14ac:dyDescent="0.15">
      <c r="A4" s="266"/>
      <c r="B4" s="266"/>
      <c r="C4" s="266"/>
      <c r="D4" s="266"/>
      <c r="E4" s="266"/>
      <c r="F4" s="266"/>
      <c r="G4" s="266"/>
      <c r="H4" s="266"/>
      <c r="I4" s="266"/>
      <c r="J4" s="266"/>
      <c r="K4" s="266"/>
      <c r="L4" s="266"/>
      <c r="M4" s="266"/>
      <c r="N4" s="266"/>
      <c r="O4" s="266"/>
      <c r="P4" s="266"/>
      <c r="Q4" s="266"/>
      <c r="R4" s="266"/>
      <c r="S4" s="266"/>
      <c r="T4" s="266"/>
      <c r="U4" s="266"/>
      <c r="V4" s="266"/>
      <c r="W4" s="266"/>
      <c r="X4" s="266"/>
      <c r="Y4" s="33"/>
      <c r="Z4" s="33"/>
      <c r="AA4" s="33"/>
      <c r="AB4" s="33"/>
      <c r="AC4" s="33"/>
      <c r="AD4" s="33"/>
      <c r="AE4" s="33"/>
      <c r="AF4" s="33"/>
      <c r="AG4" s="33"/>
      <c r="AH4" s="33"/>
      <c r="AI4" s="33"/>
      <c r="AJ4" s="33"/>
      <c r="AK4" s="33"/>
      <c r="AL4" s="33"/>
      <c r="AM4" s="33"/>
      <c r="AN4" s="33"/>
      <c r="AO4" s="33"/>
      <c r="AP4" s="33"/>
      <c r="AQ4" s="33"/>
      <c r="AR4" s="33"/>
      <c r="AS4" s="294"/>
      <c r="AT4" s="294"/>
      <c r="AU4" s="294"/>
      <c r="AV4" s="294"/>
      <c r="AW4" s="294"/>
    </row>
    <row r="5" spans="1:49" x14ac:dyDescent="0.15">
      <c r="A5" s="33"/>
      <c r="B5" s="266" t="s">
        <v>80</v>
      </c>
      <c r="C5" s="266"/>
      <c r="D5" s="266"/>
      <c r="E5" s="266"/>
      <c r="F5" s="266"/>
      <c r="G5" s="266"/>
      <c r="H5" s="266"/>
      <c r="I5" s="266"/>
      <c r="J5" s="266"/>
      <c r="K5" s="266"/>
      <c r="L5" s="266"/>
      <c r="M5" s="266"/>
      <c r="N5" s="266"/>
      <c r="O5" s="266"/>
      <c r="P5" s="266"/>
      <c r="Q5" s="266"/>
      <c r="R5" s="266"/>
      <c r="S5" s="266"/>
      <c r="T5" s="266"/>
      <c r="U5" s="266"/>
      <c r="V5" s="266"/>
      <c r="W5" s="266"/>
      <c r="X5" s="266"/>
      <c r="Y5" s="33"/>
      <c r="Z5" s="33"/>
      <c r="AA5" s="33"/>
      <c r="AB5" s="33"/>
      <c r="AC5" s="33"/>
      <c r="AD5" s="33"/>
      <c r="AE5" s="33"/>
      <c r="AF5" s="33"/>
      <c r="AG5" s="33"/>
      <c r="AH5" s="33"/>
      <c r="AI5" s="33"/>
      <c r="AJ5" s="33"/>
      <c r="AK5" s="33"/>
      <c r="AL5" s="33"/>
      <c r="AM5" s="33"/>
      <c r="AN5" s="33"/>
      <c r="AO5" s="33"/>
      <c r="AP5" s="33"/>
      <c r="AQ5" s="33"/>
      <c r="AR5" s="33"/>
      <c r="AS5" s="33"/>
      <c r="AT5" s="33"/>
      <c r="AU5" s="33"/>
      <c r="AV5" s="33"/>
      <c r="AW5" s="33"/>
    </row>
    <row r="6" spans="1:49" x14ac:dyDescent="0.15">
      <c r="A6" s="33"/>
      <c r="B6" s="266"/>
      <c r="C6" s="266"/>
      <c r="D6" s="266"/>
      <c r="E6" s="266"/>
      <c r="F6" s="266"/>
      <c r="G6" s="266"/>
      <c r="H6" s="266"/>
      <c r="I6" s="266"/>
      <c r="J6" s="266"/>
      <c r="K6" s="266"/>
      <c r="L6" s="266"/>
      <c r="M6" s="266"/>
      <c r="N6" s="266"/>
      <c r="O6" s="266"/>
      <c r="P6" s="266"/>
      <c r="Q6" s="266"/>
      <c r="R6" s="266"/>
      <c r="S6" s="266"/>
      <c r="T6" s="266"/>
      <c r="U6" s="266"/>
      <c r="V6" s="266"/>
      <c r="W6" s="266"/>
      <c r="X6" s="266"/>
      <c r="Y6" s="33"/>
      <c r="Z6" s="33"/>
      <c r="AA6" s="33"/>
      <c r="AB6" s="33"/>
      <c r="AC6" s="33"/>
      <c r="AD6" s="33"/>
      <c r="AE6" s="33"/>
      <c r="AF6" s="33"/>
      <c r="AG6" s="33"/>
      <c r="AH6" s="33"/>
      <c r="AI6" s="33"/>
      <c r="AJ6" s="33"/>
      <c r="AK6" s="33"/>
      <c r="AL6" s="33"/>
      <c r="AM6" s="33"/>
      <c r="AN6" s="33"/>
      <c r="AO6" s="33"/>
      <c r="AP6" s="33"/>
      <c r="AQ6" s="33"/>
      <c r="AR6" s="33"/>
      <c r="AS6" s="33"/>
      <c r="AT6" s="33"/>
      <c r="AU6" s="33"/>
      <c r="AV6" s="33"/>
      <c r="AW6" s="33"/>
    </row>
    <row r="7" spans="1:49" x14ac:dyDescent="0.15">
      <c r="A7" s="33"/>
      <c r="B7" s="346" t="s">
        <v>159</v>
      </c>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c r="AT7" s="346"/>
      <c r="AU7" s="346"/>
      <c r="AV7" s="346"/>
      <c r="AW7" s="33"/>
    </row>
    <row r="8" spans="1:49" x14ac:dyDescent="0.15">
      <c r="A8" s="33"/>
      <c r="B8" s="492"/>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33"/>
    </row>
    <row r="9" spans="1:49" x14ac:dyDescent="0.15">
      <c r="A9" s="33"/>
      <c r="B9" s="566" t="s">
        <v>65</v>
      </c>
      <c r="C9" s="566"/>
      <c r="D9" s="330" t="s">
        <v>81</v>
      </c>
      <c r="E9" s="331"/>
      <c r="F9" s="395"/>
      <c r="G9" s="566" t="s">
        <v>82</v>
      </c>
      <c r="H9" s="566"/>
      <c r="I9" s="566"/>
      <c r="J9" s="566"/>
      <c r="K9" s="566"/>
      <c r="L9" s="566"/>
      <c r="M9" s="566"/>
      <c r="N9" s="566"/>
      <c r="O9" s="566"/>
      <c r="P9" s="566"/>
      <c r="Q9" s="566"/>
      <c r="R9" s="566"/>
      <c r="S9" s="566"/>
      <c r="T9" s="566"/>
      <c r="U9" s="566"/>
      <c r="V9" s="566"/>
      <c r="W9" s="566"/>
      <c r="X9" s="566"/>
      <c r="Y9" s="566" t="s">
        <v>83</v>
      </c>
      <c r="Z9" s="566"/>
      <c r="AA9" s="566"/>
      <c r="AB9" s="566"/>
      <c r="AC9" s="566"/>
      <c r="AD9" s="566"/>
      <c r="AE9" s="566"/>
      <c r="AF9" s="566"/>
      <c r="AG9" s="566"/>
      <c r="AH9" s="566"/>
      <c r="AI9" s="566"/>
      <c r="AJ9" s="566"/>
      <c r="AK9" s="566"/>
      <c r="AL9" s="566"/>
      <c r="AM9" s="566"/>
      <c r="AN9" s="566"/>
      <c r="AO9" s="566"/>
      <c r="AP9" s="566"/>
      <c r="AQ9" s="566"/>
      <c r="AR9" s="566"/>
      <c r="AS9" s="566"/>
      <c r="AT9" s="566"/>
      <c r="AU9" s="566"/>
      <c r="AV9" s="566"/>
      <c r="AW9" s="33"/>
    </row>
    <row r="10" spans="1:49" x14ac:dyDescent="0.15">
      <c r="A10" s="33"/>
      <c r="B10" s="566"/>
      <c r="C10" s="566"/>
      <c r="D10" s="334"/>
      <c r="E10" s="335"/>
      <c r="F10" s="39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T10" s="566"/>
      <c r="AU10" s="566"/>
      <c r="AV10" s="566"/>
      <c r="AW10" s="33"/>
    </row>
    <row r="11" spans="1:49" x14ac:dyDescent="0.15">
      <c r="A11" s="33"/>
      <c r="B11" s="545" t="s">
        <v>84</v>
      </c>
      <c r="C11" s="546"/>
      <c r="D11" s="546"/>
      <c r="E11" s="546"/>
      <c r="F11" s="546"/>
      <c r="G11" s="546"/>
      <c r="H11" s="546"/>
      <c r="I11" s="546"/>
      <c r="J11" s="546"/>
      <c r="K11" s="546"/>
      <c r="L11" s="546"/>
      <c r="M11" s="546"/>
      <c r="N11" s="546"/>
      <c r="O11" s="546"/>
      <c r="P11" s="546"/>
      <c r="Q11" s="546"/>
      <c r="R11" s="546"/>
      <c r="S11" s="546"/>
      <c r="T11" s="546"/>
      <c r="U11" s="546"/>
      <c r="V11" s="546"/>
      <c r="W11" s="546"/>
      <c r="X11" s="546"/>
      <c r="Y11" s="546"/>
      <c r="Z11" s="546"/>
      <c r="AA11" s="546"/>
      <c r="AB11" s="546"/>
      <c r="AC11" s="546"/>
      <c r="AD11" s="546"/>
      <c r="AE11" s="546"/>
      <c r="AF11" s="546"/>
      <c r="AG11" s="546"/>
      <c r="AH11" s="546"/>
      <c r="AI11" s="546"/>
      <c r="AJ11" s="546"/>
      <c r="AK11" s="546"/>
      <c r="AL11" s="546"/>
      <c r="AM11" s="546"/>
      <c r="AN11" s="546"/>
      <c r="AO11" s="546"/>
      <c r="AP11" s="546"/>
      <c r="AQ11" s="546"/>
      <c r="AR11" s="546"/>
      <c r="AS11" s="546"/>
      <c r="AT11" s="546"/>
      <c r="AU11" s="546"/>
      <c r="AV11" s="547"/>
      <c r="AW11" s="33"/>
    </row>
    <row r="12" spans="1:49" x14ac:dyDescent="0.15">
      <c r="A12" s="33"/>
      <c r="B12" s="548"/>
      <c r="C12" s="549"/>
      <c r="D12" s="549"/>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49"/>
      <c r="AH12" s="549"/>
      <c r="AI12" s="549"/>
      <c r="AJ12" s="549"/>
      <c r="AK12" s="549"/>
      <c r="AL12" s="549"/>
      <c r="AM12" s="549"/>
      <c r="AN12" s="549"/>
      <c r="AO12" s="549"/>
      <c r="AP12" s="549"/>
      <c r="AQ12" s="549"/>
      <c r="AR12" s="549"/>
      <c r="AS12" s="549"/>
      <c r="AT12" s="549"/>
      <c r="AU12" s="549"/>
      <c r="AV12" s="550"/>
      <c r="AW12" s="33"/>
    </row>
    <row r="13" spans="1:49" ht="12" customHeight="1" x14ac:dyDescent="0.15">
      <c r="A13" s="33"/>
      <c r="B13" s="532">
        <v>1</v>
      </c>
      <c r="C13" s="533"/>
      <c r="D13" s="34"/>
      <c r="E13" s="34"/>
      <c r="F13" s="34"/>
      <c r="G13" s="524" t="s">
        <v>179</v>
      </c>
      <c r="H13" s="525"/>
      <c r="I13" s="525"/>
      <c r="J13" s="525"/>
      <c r="K13" s="525"/>
      <c r="L13" s="525"/>
      <c r="M13" s="525"/>
      <c r="N13" s="525"/>
      <c r="O13" s="525"/>
      <c r="P13" s="525"/>
      <c r="Q13" s="525"/>
      <c r="R13" s="525"/>
      <c r="S13" s="525"/>
      <c r="T13" s="525"/>
      <c r="U13" s="525"/>
      <c r="V13" s="525"/>
      <c r="W13" s="525"/>
      <c r="X13" s="526"/>
      <c r="Y13" s="524" t="s">
        <v>180</v>
      </c>
      <c r="Z13" s="525"/>
      <c r="AA13" s="525"/>
      <c r="AB13" s="525"/>
      <c r="AC13" s="525"/>
      <c r="AD13" s="525"/>
      <c r="AE13" s="525"/>
      <c r="AF13" s="525"/>
      <c r="AG13" s="525"/>
      <c r="AH13" s="525"/>
      <c r="AI13" s="525"/>
      <c r="AJ13" s="525"/>
      <c r="AK13" s="525"/>
      <c r="AL13" s="525"/>
      <c r="AM13" s="525"/>
      <c r="AN13" s="525"/>
      <c r="AO13" s="525"/>
      <c r="AP13" s="525"/>
      <c r="AQ13" s="525"/>
      <c r="AR13" s="525"/>
      <c r="AS13" s="525"/>
      <c r="AT13" s="525"/>
      <c r="AU13" s="525"/>
      <c r="AV13" s="526"/>
      <c r="AW13" s="33"/>
    </row>
    <row r="14" spans="1:49" x14ac:dyDescent="0.15">
      <c r="A14" s="33"/>
      <c r="B14" s="532"/>
      <c r="C14" s="533"/>
      <c r="D14" s="34"/>
      <c r="E14" s="34"/>
      <c r="F14" s="34"/>
      <c r="G14" s="524"/>
      <c r="H14" s="525"/>
      <c r="I14" s="525"/>
      <c r="J14" s="525"/>
      <c r="K14" s="525"/>
      <c r="L14" s="525"/>
      <c r="M14" s="525"/>
      <c r="N14" s="525"/>
      <c r="O14" s="525"/>
      <c r="P14" s="525"/>
      <c r="Q14" s="525"/>
      <c r="R14" s="525"/>
      <c r="S14" s="525"/>
      <c r="T14" s="525"/>
      <c r="U14" s="525"/>
      <c r="V14" s="525"/>
      <c r="W14" s="525"/>
      <c r="X14" s="526"/>
      <c r="Y14" s="524"/>
      <c r="Z14" s="525"/>
      <c r="AA14" s="525"/>
      <c r="AB14" s="525"/>
      <c r="AC14" s="525"/>
      <c r="AD14" s="525"/>
      <c r="AE14" s="525"/>
      <c r="AF14" s="525"/>
      <c r="AG14" s="525"/>
      <c r="AH14" s="525"/>
      <c r="AI14" s="525"/>
      <c r="AJ14" s="525"/>
      <c r="AK14" s="525"/>
      <c r="AL14" s="525"/>
      <c r="AM14" s="525"/>
      <c r="AN14" s="525"/>
      <c r="AO14" s="525"/>
      <c r="AP14" s="525"/>
      <c r="AQ14" s="525"/>
      <c r="AR14" s="525"/>
      <c r="AS14" s="525"/>
      <c r="AT14" s="525"/>
      <c r="AU14" s="525"/>
      <c r="AV14" s="526"/>
      <c r="AW14" s="33"/>
    </row>
    <row r="15" spans="1:49" x14ac:dyDescent="0.15">
      <c r="A15" s="33"/>
      <c r="B15" s="532"/>
      <c r="C15" s="533"/>
      <c r="D15" s="34"/>
      <c r="E15" s="34"/>
      <c r="F15" s="34"/>
      <c r="G15" s="524"/>
      <c r="H15" s="525"/>
      <c r="I15" s="525"/>
      <c r="J15" s="525"/>
      <c r="K15" s="525"/>
      <c r="L15" s="525"/>
      <c r="M15" s="525"/>
      <c r="N15" s="525"/>
      <c r="O15" s="525"/>
      <c r="P15" s="525"/>
      <c r="Q15" s="525"/>
      <c r="R15" s="525"/>
      <c r="S15" s="525"/>
      <c r="T15" s="525"/>
      <c r="U15" s="525"/>
      <c r="V15" s="525"/>
      <c r="W15" s="525"/>
      <c r="X15" s="526"/>
      <c r="Y15" s="524"/>
      <c r="Z15" s="525"/>
      <c r="AA15" s="525"/>
      <c r="AB15" s="525"/>
      <c r="AC15" s="525"/>
      <c r="AD15" s="525"/>
      <c r="AE15" s="525"/>
      <c r="AF15" s="525"/>
      <c r="AG15" s="525"/>
      <c r="AH15" s="525"/>
      <c r="AI15" s="525"/>
      <c r="AJ15" s="525"/>
      <c r="AK15" s="525"/>
      <c r="AL15" s="525"/>
      <c r="AM15" s="525"/>
      <c r="AN15" s="525"/>
      <c r="AO15" s="525"/>
      <c r="AP15" s="525"/>
      <c r="AQ15" s="525"/>
      <c r="AR15" s="525"/>
      <c r="AS15" s="525"/>
      <c r="AT15" s="525"/>
      <c r="AU15" s="525"/>
      <c r="AV15" s="526"/>
      <c r="AW15" s="33"/>
    </row>
    <row r="16" spans="1:49" x14ac:dyDescent="0.15">
      <c r="A16" s="33"/>
      <c r="B16" s="532"/>
      <c r="C16" s="533"/>
      <c r="D16" s="34"/>
      <c r="E16" s="34"/>
      <c r="F16" s="34"/>
      <c r="G16" s="524"/>
      <c r="H16" s="525"/>
      <c r="I16" s="525"/>
      <c r="J16" s="525"/>
      <c r="K16" s="525"/>
      <c r="L16" s="525"/>
      <c r="M16" s="525"/>
      <c r="N16" s="525"/>
      <c r="O16" s="525"/>
      <c r="P16" s="525"/>
      <c r="Q16" s="525"/>
      <c r="R16" s="525"/>
      <c r="S16" s="525"/>
      <c r="T16" s="525"/>
      <c r="U16" s="525"/>
      <c r="V16" s="525"/>
      <c r="W16" s="525"/>
      <c r="X16" s="526"/>
      <c r="Y16" s="524"/>
      <c r="Z16" s="525"/>
      <c r="AA16" s="525"/>
      <c r="AB16" s="525"/>
      <c r="AC16" s="525"/>
      <c r="AD16" s="525"/>
      <c r="AE16" s="525"/>
      <c r="AF16" s="525"/>
      <c r="AG16" s="525"/>
      <c r="AH16" s="525"/>
      <c r="AI16" s="525"/>
      <c r="AJ16" s="525"/>
      <c r="AK16" s="525"/>
      <c r="AL16" s="525"/>
      <c r="AM16" s="525"/>
      <c r="AN16" s="525"/>
      <c r="AO16" s="525"/>
      <c r="AP16" s="525"/>
      <c r="AQ16" s="525"/>
      <c r="AR16" s="525"/>
      <c r="AS16" s="525"/>
      <c r="AT16" s="525"/>
      <c r="AU16" s="525"/>
      <c r="AV16" s="526"/>
      <c r="AW16" s="33"/>
    </row>
    <row r="17" spans="1:49" x14ac:dyDescent="0.15">
      <c r="A17" s="33"/>
      <c r="B17" s="532"/>
      <c r="C17" s="533"/>
      <c r="D17" s="34"/>
      <c r="E17" s="34"/>
      <c r="F17" s="34"/>
      <c r="G17" s="524"/>
      <c r="H17" s="525"/>
      <c r="I17" s="525"/>
      <c r="J17" s="525"/>
      <c r="K17" s="525"/>
      <c r="L17" s="525"/>
      <c r="M17" s="525"/>
      <c r="N17" s="525"/>
      <c r="O17" s="525"/>
      <c r="P17" s="525"/>
      <c r="Q17" s="525"/>
      <c r="R17" s="525"/>
      <c r="S17" s="525"/>
      <c r="T17" s="525"/>
      <c r="U17" s="525"/>
      <c r="V17" s="525"/>
      <c r="W17" s="525"/>
      <c r="X17" s="526"/>
      <c r="Y17" s="524"/>
      <c r="Z17" s="525"/>
      <c r="AA17" s="525"/>
      <c r="AB17" s="525"/>
      <c r="AC17" s="525"/>
      <c r="AD17" s="525"/>
      <c r="AE17" s="525"/>
      <c r="AF17" s="525"/>
      <c r="AG17" s="525"/>
      <c r="AH17" s="525"/>
      <c r="AI17" s="525"/>
      <c r="AJ17" s="525"/>
      <c r="AK17" s="525"/>
      <c r="AL17" s="525"/>
      <c r="AM17" s="525"/>
      <c r="AN17" s="525"/>
      <c r="AO17" s="525"/>
      <c r="AP17" s="525"/>
      <c r="AQ17" s="525"/>
      <c r="AR17" s="525"/>
      <c r="AS17" s="525"/>
      <c r="AT17" s="525"/>
      <c r="AU17" s="525"/>
      <c r="AV17" s="526"/>
      <c r="AW17" s="33"/>
    </row>
    <row r="18" spans="1:49" x14ac:dyDescent="0.15">
      <c r="A18" s="33"/>
      <c r="B18" s="532"/>
      <c r="C18" s="533"/>
      <c r="D18" s="34"/>
      <c r="E18" s="34"/>
      <c r="F18" s="34"/>
      <c r="G18" s="524"/>
      <c r="H18" s="525"/>
      <c r="I18" s="525"/>
      <c r="J18" s="525"/>
      <c r="K18" s="525"/>
      <c r="L18" s="525"/>
      <c r="M18" s="525"/>
      <c r="N18" s="525"/>
      <c r="O18" s="525"/>
      <c r="P18" s="525"/>
      <c r="Q18" s="525"/>
      <c r="R18" s="525"/>
      <c r="S18" s="525"/>
      <c r="T18" s="525"/>
      <c r="U18" s="525"/>
      <c r="V18" s="525"/>
      <c r="W18" s="525"/>
      <c r="X18" s="526"/>
      <c r="Y18" s="524"/>
      <c r="Z18" s="525"/>
      <c r="AA18" s="525"/>
      <c r="AB18" s="525"/>
      <c r="AC18" s="525"/>
      <c r="AD18" s="525"/>
      <c r="AE18" s="525"/>
      <c r="AF18" s="525"/>
      <c r="AG18" s="525"/>
      <c r="AH18" s="525"/>
      <c r="AI18" s="525"/>
      <c r="AJ18" s="525"/>
      <c r="AK18" s="525"/>
      <c r="AL18" s="525"/>
      <c r="AM18" s="525"/>
      <c r="AN18" s="525"/>
      <c r="AO18" s="525"/>
      <c r="AP18" s="525"/>
      <c r="AQ18" s="525"/>
      <c r="AR18" s="525"/>
      <c r="AS18" s="525"/>
      <c r="AT18" s="525"/>
      <c r="AU18" s="525"/>
      <c r="AV18" s="526"/>
      <c r="AW18" s="33"/>
    </row>
    <row r="19" spans="1:49" x14ac:dyDescent="0.15">
      <c r="A19" s="33"/>
      <c r="B19" s="534"/>
      <c r="C19" s="535"/>
      <c r="D19" s="32"/>
      <c r="E19" s="32"/>
      <c r="F19" s="32"/>
      <c r="G19" s="527"/>
      <c r="H19" s="528"/>
      <c r="I19" s="528"/>
      <c r="J19" s="528"/>
      <c r="K19" s="528"/>
      <c r="L19" s="528"/>
      <c r="M19" s="528"/>
      <c r="N19" s="528"/>
      <c r="O19" s="528"/>
      <c r="P19" s="528"/>
      <c r="Q19" s="528"/>
      <c r="R19" s="528"/>
      <c r="S19" s="528"/>
      <c r="T19" s="528"/>
      <c r="U19" s="528"/>
      <c r="V19" s="528"/>
      <c r="W19" s="528"/>
      <c r="X19" s="529"/>
      <c r="Y19" s="527"/>
      <c r="Z19" s="528"/>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9"/>
      <c r="AW19" s="33"/>
    </row>
    <row r="20" spans="1:49" x14ac:dyDescent="0.15">
      <c r="A20" s="33"/>
      <c r="B20" s="545" t="s">
        <v>85</v>
      </c>
      <c r="C20" s="546"/>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6"/>
      <c r="AL20" s="546"/>
      <c r="AM20" s="546"/>
      <c r="AN20" s="546"/>
      <c r="AO20" s="546"/>
      <c r="AP20" s="546"/>
      <c r="AQ20" s="546"/>
      <c r="AR20" s="546"/>
      <c r="AS20" s="546"/>
      <c r="AT20" s="546"/>
      <c r="AU20" s="546"/>
      <c r="AV20" s="547"/>
      <c r="AW20" s="33"/>
    </row>
    <row r="21" spans="1:49" x14ac:dyDescent="0.15">
      <c r="A21" s="33"/>
      <c r="B21" s="548"/>
      <c r="C21" s="549"/>
      <c r="D21" s="549"/>
      <c r="E21" s="549"/>
      <c r="F21" s="549"/>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49"/>
      <c r="AM21" s="549"/>
      <c r="AN21" s="549"/>
      <c r="AO21" s="549"/>
      <c r="AP21" s="549"/>
      <c r="AQ21" s="549"/>
      <c r="AR21" s="549"/>
      <c r="AS21" s="549"/>
      <c r="AT21" s="549"/>
      <c r="AU21" s="549"/>
      <c r="AV21" s="550"/>
      <c r="AW21" s="33"/>
    </row>
    <row r="22" spans="1:49" x14ac:dyDescent="0.15">
      <c r="A22" s="33"/>
      <c r="B22" s="530">
        <v>2</v>
      </c>
      <c r="C22" s="531"/>
      <c r="D22" s="31"/>
      <c r="E22" s="31"/>
      <c r="F22" s="31"/>
      <c r="G22" s="268" t="s">
        <v>86</v>
      </c>
      <c r="H22" s="522"/>
      <c r="I22" s="522"/>
      <c r="J22" s="522"/>
      <c r="K22" s="522"/>
      <c r="L22" s="522"/>
      <c r="M22" s="522"/>
      <c r="N22" s="522"/>
      <c r="O22" s="522"/>
      <c r="P22" s="522"/>
      <c r="Q22" s="522"/>
      <c r="R22" s="522"/>
      <c r="S22" s="522"/>
      <c r="T22" s="522"/>
      <c r="U22" s="522"/>
      <c r="V22" s="522"/>
      <c r="W22" s="522"/>
      <c r="X22" s="523"/>
      <c r="Y22" s="268" t="s">
        <v>87</v>
      </c>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3"/>
      <c r="AW22" s="33"/>
    </row>
    <row r="23" spans="1:49" x14ac:dyDescent="0.15">
      <c r="A23" s="33"/>
      <c r="B23" s="532"/>
      <c r="C23" s="533"/>
      <c r="D23" s="34"/>
      <c r="E23" s="34"/>
      <c r="F23" s="34"/>
      <c r="G23" s="524"/>
      <c r="H23" s="525"/>
      <c r="I23" s="525"/>
      <c r="J23" s="525"/>
      <c r="K23" s="525"/>
      <c r="L23" s="525"/>
      <c r="M23" s="525"/>
      <c r="N23" s="525"/>
      <c r="O23" s="525"/>
      <c r="P23" s="525"/>
      <c r="Q23" s="525"/>
      <c r="R23" s="525"/>
      <c r="S23" s="525"/>
      <c r="T23" s="525"/>
      <c r="U23" s="525"/>
      <c r="V23" s="525"/>
      <c r="W23" s="525"/>
      <c r="X23" s="526"/>
      <c r="Y23" s="524"/>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6"/>
      <c r="AW23" s="33"/>
    </row>
    <row r="24" spans="1:49" x14ac:dyDescent="0.15">
      <c r="A24" s="33"/>
      <c r="B24" s="532"/>
      <c r="C24" s="533"/>
      <c r="D24" s="34"/>
      <c r="E24" s="34"/>
      <c r="F24" s="34"/>
      <c r="G24" s="524"/>
      <c r="H24" s="525"/>
      <c r="I24" s="525"/>
      <c r="J24" s="525"/>
      <c r="K24" s="525"/>
      <c r="L24" s="525"/>
      <c r="M24" s="525"/>
      <c r="N24" s="525"/>
      <c r="O24" s="525"/>
      <c r="P24" s="525"/>
      <c r="Q24" s="525"/>
      <c r="R24" s="525"/>
      <c r="S24" s="525"/>
      <c r="T24" s="525"/>
      <c r="U24" s="525"/>
      <c r="V24" s="525"/>
      <c r="W24" s="525"/>
      <c r="X24" s="526"/>
      <c r="Y24" s="524"/>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6"/>
      <c r="AW24" s="33"/>
    </row>
    <row r="25" spans="1:49" x14ac:dyDescent="0.15">
      <c r="A25" s="33"/>
      <c r="B25" s="532"/>
      <c r="C25" s="533"/>
      <c r="D25" s="34"/>
      <c r="E25" s="34"/>
      <c r="F25" s="34"/>
      <c r="G25" s="524"/>
      <c r="H25" s="525"/>
      <c r="I25" s="525"/>
      <c r="J25" s="525"/>
      <c r="K25" s="525"/>
      <c r="L25" s="525"/>
      <c r="M25" s="525"/>
      <c r="N25" s="525"/>
      <c r="O25" s="525"/>
      <c r="P25" s="525"/>
      <c r="Q25" s="525"/>
      <c r="R25" s="525"/>
      <c r="S25" s="525"/>
      <c r="T25" s="525"/>
      <c r="U25" s="525"/>
      <c r="V25" s="525"/>
      <c r="W25" s="525"/>
      <c r="X25" s="526"/>
      <c r="Y25" s="524"/>
      <c r="Z25" s="525"/>
      <c r="AA25" s="525"/>
      <c r="AB25" s="525"/>
      <c r="AC25" s="525"/>
      <c r="AD25" s="525"/>
      <c r="AE25" s="525"/>
      <c r="AF25" s="525"/>
      <c r="AG25" s="525"/>
      <c r="AH25" s="525"/>
      <c r="AI25" s="525"/>
      <c r="AJ25" s="525"/>
      <c r="AK25" s="525"/>
      <c r="AL25" s="525"/>
      <c r="AM25" s="525"/>
      <c r="AN25" s="525"/>
      <c r="AO25" s="525"/>
      <c r="AP25" s="525"/>
      <c r="AQ25" s="525"/>
      <c r="AR25" s="525"/>
      <c r="AS25" s="525"/>
      <c r="AT25" s="525"/>
      <c r="AU25" s="525"/>
      <c r="AV25" s="526"/>
      <c r="AW25" s="33"/>
    </row>
    <row r="26" spans="1:49" x14ac:dyDescent="0.15">
      <c r="A26" s="33"/>
      <c r="B26" s="532"/>
      <c r="C26" s="533"/>
      <c r="D26" s="34"/>
      <c r="E26" s="34"/>
      <c r="F26" s="34"/>
      <c r="G26" s="524"/>
      <c r="H26" s="525"/>
      <c r="I26" s="525"/>
      <c r="J26" s="525"/>
      <c r="K26" s="525"/>
      <c r="L26" s="525"/>
      <c r="M26" s="525"/>
      <c r="N26" s="525"/>
      <c r="O26" s="525"/>
      <c r="P26" s="525"/>
      <c r="Q26" s="525"/>
      <c r="R26" s="525"/>
      <c r="S26" s="525"/>
      <c r="T26" s="525"/>
      <c r="U26" s="525"/>
      <c r="V26" s="525"/>
      <c r="W26" s="525"/>
      <c r="X26" s="526"/>
      <c r="Y26" s="524"/>
      <c r="Z26" s="525"/>
      <c r="AA26" s="525"/>
      <c r="AB26" s="525"/>
      <c r="AC26" s="525"/>
      <c r="AD26" s="525"/>
      <c r="AE26" s="525"/>
      <c r="AF26" s="525"/>
      <c r="AG26" s="525"/>
      <c r="AH26" s="525"/>
      <c r="AI26" s="525"/>
      <c r="AJ26" s="525"/>
      <c r="AK26" s="525"/>
      <c r="AL26" s="525"/>
      <c r="AM26" s="525"/>
      <c r="AN26" s="525"/>
      <c r="AO26" s="525"/>
      <c r="AP26" s="525"/>
      <c r="AQ26" s="525"/>
      <c r="AR26" s="525"/>
      <c r="AS26" s="525"/>
      <c r="AT26" s="525"/>
      <c r="AU26" s="525"/>
      <c r="AV26" s="526"/>
      <c r="AW26" s="33"/>
    </row>
    <row r="27" spans="1:49" x14ac:dyDescent="0.15">
      <c r="A27" s="33"/>
      <c r="B27" s="532"/>
      <c r="C27" s="533"/>
      <c r="D27" s="34"/>
      <c r="E27" s="34"/>
      <c r="F27" s="34"/>
      <c r="G27" s="524"/>
      <c r="H27" s="525"/>
      <c r="I27" s="525"/>
      <c r="J27" s="525"/>
      <c r="K27" s="525"/>
      <c r="L27" s="525"/>
      <c r="M27" s="525"/>
      <c r="N27" s="525"/>
      <c r="O27" s="525"/>
      <c r="P27" s="525"/>
      <c r="Q27" s="525"/>
      <c r="R27" s="525"/>
      <c r="S27" s="525"/>
      <c r="T27" s="525"/>
      <c r="U27" s="525"/>
      <c r="V27" s="525"/>
      <c r="W27" s="525"/>
      <c r="X27" s="526"/>
      <c r="Y27" s="524"/>
      <c r="Z27" s="525"/>
      <c r="AA27" s="525"/>
      <c r="AB27" s="525"/>
      <c r="AC27" s="525"/>
      <c r="AD27" s="525"/>
      <c r="AE27" s="525"/>
      <c r="AF27" s="525"/>
      <c r="AG27" s="525"/>
      <c r="AH27" s="525"/>
      <c r="AI27" s="525"/>
      <c r="AJ27" s="525"/>
      <c r="AK27" s="525"/>
      <c r="AL27" s="525"/>
      <c r="AM27" s="525"/>
      <c r="AN27" s="525"/>
      <c r="AO27" s="525"/>
      <c r="AP27" s="525"/>
      <c r="AQ27" s="525"/>
      <c r="AR27" s="525"/>
      <c r="AS27" s="525"/>
      <c r="AT27" s="525"/>
      <c r="AU27" s="525"/>
      <c r="AV27" s="526"/>
      <c r="AW27" s="33"/>
    </row>
    <row r="28" spans="1:49" x14ac:dyDescent="0.15">
      <c r="A28" s="33"/>
      <c r="B28" s="534"/>
      <c r="C28" s="535"/>
      <c r="D28" s="32"/>
      <c r="E28" s="32"/>
      <c r="F28" s="32"/>
      <c r="G28" s="527"/>
      <c r="H28" s="528"/>
      <c r="I28" s="528"/>
      <c r="J28" s="528"/>
      <c r="K28" s="528"/>
      <c r="L28" s="528"/>
      <c r="M28" s="528"/>
      <c r="N28" s="528"/>
      <c r="O28" s="528"/>
      <c r="P28" s="528"/>
      <c r="Q28" s="528"/>
      <c r="R28" s="528"/>
      <c r="S28" s="528"/>
      <c r="T28" s="528"/>
      <c r="U28" s="528"/>
      <c r="V28" s="528"/>
      <c r="W28" s="528"/>
      <c r="X28" s="529"/>
      <c r="Y28" s="527"/>
      <c r="Z28" s="528"/>
      <c r="AA28" s="528"/>
      <c r="AB28" s="528"/>
      <c r="AC28" s="528"/>
      <c r="AD28" s="528"/>
      <c r="AE28" s="528"/>
      <c r="AF28" s="528"/>
      <c r="AG28" s="528"/>
      <c r="AH28" s="528"/>
      <c r="AI28" s="528"/>
      <c r="AJ28" s="528"/>
      <c r="AK28" s="528"/>
      <c r="AL28" s="528"/>
      <c r="AM28" s="528"/>
      <c r="AN28" s="528"/>
      <c r="AO28" s="528"/>
      <c r="AP28" s="528"/>
      <c r="AQ28" s="528"/>
      <c r="AR28" s="528"/>
      <c r="AS28" s="528"/>
      <c r="AT28" s="528"/>
      <c r="AU28" s="528"/>
      <c r="AV28" s="529"/>
      <c r="AW28" s="33"/>
    </row>
    <row r="29" spans="1:49" x14ac:dyDescent="0.15">
      <c r="A29" s="33"/>
      <c r="B29" s="530">
        <v>3</v>
      </c>
      <c r="C29" s="531"/>
      <c r="D29" s="31"/>
      <c r="E29" s="31"/>
      <c r="F29" s="31"/>
      <c r="G29" s="268" t="s">
        <v>88</v>
      </c>
      <c r="H29" s="522"/>
      <c r="I29" s="522"/>
      <c r="J29" s="522"/>
      <c r="K29" s="522"/>
      <c r="L29" s="522"/>
      <c r="M29" s="522"/>
      <c r="N29" s="522"/>
      <c r="O29" s="522"/>
      <c r="P29" s="522"/>
      <c r="Q29" s="522"/>
      <c r="R29" s="522"/>
      <c r="S29" s="522"/>
      <c r="T29" s="522"/>
      <c r="U29" s="522"/>
      <c r="V29" s="522"/>
      <c r="W29" s="522"/>
      <c r="X29" s="523"/>
      <c r="Y29" s="536" t="s">
        <v>89</v>
      </c>
      <c r="Z29" s="537"/>
      <c r="AA29" s="537"/>
      <c r="AB29" s="537"/>
      <c r="AC29" s="537"/>
      <c r="AD29" s="537"/>
      <c r="AE29" s="537"/>
      <c r="AF29" s="537"/>
      <c r="AG29" s="537"/>
      <c r="AH29" s="537"/>
      <c r="AI29" s="537"/>
      <c r="AJ29" s="537"/>
      <c r="AK29" s="537"/>
      <c r="AL29" s="537"/>
      <c r="AM29" s="537"/>
      <c r="AN29" s="537"/>
      <c r="AO29" s="537"/>
      <c r="AP29" s="537"/>
      <c r="AQ29" s="537"/>
      <c r="AR29" s="537"/>
      <c r="AS29" s="537"/>
      <c r="AT29" s="537"/>
      <c r="AU29" s="537"/>
      <c r="AV29" s="538"/>
      <c r="AW29" s="33"/>
    </row>
    <row r="30" spans="1:49" x14ac:dyDescent="0.15">
      <c r="A30" s="33"/>
      <c r="B30" s="532"/>
      <c r="C30" s="533"/>
      <c r="D30" s="34"/>
      <c r="E30" s="34"/>
      <c r="F30" s="34"/>
      <c r="G30" s="524"/>
      <c r="H30" s="525"/>
      <c r="I30" s="525"/>
      <c r="J30" s="525"/>
      <c r="K30" s="525"/>
      <c r="L30" s="525"/>
      <c r="M30" s="525"/>
      <c r="N30" s="525"/>
      <c r="O30" s="525"/>
      <c r="P30" s="525"/>
      <c r="Q30" s="525"/>
      <c r="R30" s="525"/>
      <c r="S30" s="525"/>
      <c r="T30" s="525"/>
      <c r="U30" s="525"/>
      <c r="V30" s="525"/>
      <c r="W30" s="525"/>
      <c r="X30" s="526"/>
      <c r="Y30" s="539"/>
      <c r="Z30" s="540"/>
      <c r="AA30" s="540"/>
      <c r="AB30" s="540"/>
      <c r="AC30" s="540"/>
      <c r="AD30" s="540"/>
      <c r="AE30" s="540"/>
      <c r="AF30" s="540"/>
      <c r="AG30" s="540"/>
      <c r="AH30" s="540"/>
      <c r="AI30" s="540"/>
      <c r="AJ30" s="540"/>
      <c r="AK30" s="540"/>
      <c r="AL30" s="540"/>
      <c r="AM30" s="540"/>
      <c r="AN30" s="540"/>
      <c r="AO30" s="540"/>
      <c r="AP30" s="540"/>
      <c r="AQ30" s="540"/>
      <c r="AR30" s="540"/>
      <c r="AS30" s="540"/>
      <c r="AT30" s="540"/>
      <c r="AU30" s="540"/>
      <c r="AV30" s="541"/>
      <c r="AW30" s="33"/>
    </row>
    <row r="31" spans="1:49" x14ac:dyDescent="0.15">
      <c r="A31" s="33"/>
      <c r="B31" s="532"/>
      <c r="C31" s="533"/>
      <c r="D31" s="34"/>
      <c r="E31" s="34"/>
      <c r="F31" s="34"/>
      <c r="G31" s="524"/>
      <c r="H31" s="525"/>
      <c r="I31" s="525"/>
      <c r="J31" s="525"/>
      <c r="K31" s="525"/>
      <c r="L31" s="525"/>
      <c r="M31" s="525"/>
      <c r="N31" s="525"/>
      <c r="O31" s="525"/>
      <c r="P31" s="525"/>
      <c r="Q31" s="525"/>
      <c r="R31" s="525"/>
      <c r="S31" s="525"/>
      <c r="T31" s="525"/>
      <c r="U31" s="525"/>
      <c r="V31" s="525"/>
      <c r="W31" s="525"/>
      <c r="X31" s="526"/>
      <c r="Y31" s="539"/>
      <c r="Z31" s="540"/>
      <c r="AA31" s="540"/>
      <c r="AB31" s="540"/>
      <c r="AC31" s="540"/>
      <c r="AD31" s="540"/>
      <c r="AE31" s="540"/>
      <c r="AF31" s="540"/>
      <c r="AG31" s="540"/>
      <c r="AH31" s="540"/>
      <c r="AI31" s="540"/>
      <c r="AJ31" s="540"/>
      <c r="AK31" s="540"/>
      <c r="AL31" s="540"/>
      <c r="AM31" s="540"/>
      <c r="AN31" s="540"/>
      <c r="AO31" s="540"/>
      <c r="AP31" s="540"/>
      <c r="AQ31" s="540"/>
      <c r="AR31" s="540"/>
      <c r="AS31" s="540"/>
      <c r="AT31" s="540"/>
      <c r="AU31" s="540"/>
      <c r="AV31" s="541"/>
      <c r="AW31" s="33"/>
    </row>
    <row r="32" spans="1:49" x14ac:dyDescent="0.15">
      <c r="A32" s="33"/>
      <c r="B32" s="532"/>
      <c r="C32" s="533"/>
      <c r="D32" s="34"/>
      <c r="E32" s="34"/>
      <c r="F32" s="34"/>
      <c r="G32" s="524"/>
      <c r="H32" s="525"/>
      <c r="I32" s="525"/>
      <c r="J32" s="525"/>
      <c r="K32" s="525"/>
      <c r="L32" s="525"/>
      <c r="M32" s="525"/>
      <c r="N32" s="525"/>
      <c r="O32" s="525"/>
      <c r="P32" s="525"/>
      <c r="Q32" s="525"/>
      <c r="R32" s="525"/>
      <c r="S32" s="525"/>
      <c r="T32" s="525"/>
      <c r="U32" s="525"/>
      <c r="V32" s="525"/>
      <c r="W32" s="525"/>
      <c r="X32" s="526"/>
      <c r="Y32" s="539"/>
      <c r="Z32" s="540"/>
      <c r="AA32" s="540"/>
      <c r="AB32" s="540"/>
      <c r="AC32" s="540"/>
      <c r="AD32" s="540"/>
      <c r="AE32" s="540"/>
      <c r="AF32" s="540"/>
      <c r="AG32" s="540"/>
      <c r="AH32" s="540"/>
      <c r="AI32" s="540"/>
      <c r="AJ32" s="540"/>
      <c r="AK32" s="540"/>
      <c r="AL32" s="540"/>
      <c r="AM32" s="540"/>
      <c r="AN32" s="540"/>
      <c r="AO32" s="540"/>
      <c r="AP32" s="540"/>
      <c r="AQ32" s="540"/>
      <c r="AR32" s="540"/>
      <c r="AS32" s="540"/>
      <c r="AT32" s="540"/>
      <c r="AU32" s="540"/>
      <c r="AV32" s="541"/>
      <c r="AW32" s="33"/>
    </row>
    <row r="33" spans="1:49" x14ac:dyDescent="0.15">
      <c r="A33" s="33"/>
      <c r="B33" s="532"/>
      <c r="C33" s="533"/>
      <c r="D33" s="34"/>
      <c r="E33" s="34"/>
      <c r="F33" s="34"/>
      <c r="G33" s="524"/>
      <c r="H33" s="525"/>
      <c r="I33" s="525"/>
      <c r="J33" s="525"/>
      <c r="K33" s="525"/>
      <c r="L33" s="525"/>
      <c r="M33" s="525"/>
      <c r="N33" s="525"/>
      <c r="O33" s="525"/>
      <c r="P33" s="525"/>
      <c r="Q33" s="525"/>
      <c r="R33" s="525"/>
      <c r="S33" s="525"/>
      <c r="T33" s="525"/>
      <c r="U33" s="525"/>
      <c r="V33" s="525"/>
      <c r="W33" s="525"/>
      <c r="X33" s="526"/>
      <c r="Y33" s="539"/>
      <c r="Z33" s="540"/>
      <c r="AA33" s="540"/>
      <c r="AB33" s="540"/>
      <c r="AC33" s="540"/>
      <c r="AD33" s="540"/>
      <c r="AE33" s="540"/>
      <c r="AF33" s="540"/>
      <c r="AG33" s="540"/>
      <c r="AH33" s="540"/>
      <c r="AI33" s="540"/>
      <c r="AJ33" s="540"/>
      <c r="AK33" s="540"/>
      <c r="AL33" s="540"/>
      <c r="AM33" s="540"/>
      <c r="AN33" s="540"/>
      <c r="AO33" s="540"/>
      <c r="AP33" s="540"/>
      <c r="AQ33" s="540"/>
      <c r="AR33" s="540"/>
      <c r="AS33" s="540"/>
      <c r="AT33" s="540"/>
      <c r="AU33" s="540"/>
      <c r="AV33" s="541"/>
      <c r="AW33" s="33"/>
    </row>
    <row r="34" spans="1:49" x14ac:dyDescent="0.15">
      <c r="A34" s="33"/>
      <c r="B34" s="532"/>
      <c r="C34" s="533"/>
      <c r="D34" s="34"/>
      <c r="E34" s="34"/>
      <c r="F34" s="34"/>
      <c r="G34" s="524"/>
      <c r="H34" s="525"/>
      <c r="I34" s="525"/>
      <c r="J34" s="525"/>
      <c r="K34" s="525"/>
      <c r="L34" s="525"/>
      <c r="M34" s="525"/>
      <c r="N34" s="525"/>
      <c r="O34" s="525"/>
      <c r="P34" s="525"/>
      <c r="Q34" s="525"/>
      <c r="R34" s="525"/>
      <c r="S34" s="525"/>
      <c r="T34" s="525"/>
      <c r="U34" s="525"/>
      <c r="V34" s="525"/>
      <c r="W34" s="525"/>
      <c r="X34" s="526"/>
      <c r="Y34" s="539"/>
      <c r="Z34" s="540"/>
      <c r="AA34" s="540"/>
      <c r="AB34" s="540"/>
      <c r="AC34" s="540"/>
      <c r="AD34" s="540"/>
      <c r="AE34" s="540"/>
      <c r="AF34" s="540"/>
      <c r="AG34" s="540"/>
      <c r="AH34" s="540"/>
      <c r="AI34" s="540"/>
      <c r="AJ34" s="540"/>
      <c r="AK34" s="540"/>
      <c r="AL34" s="540"/>
      <c r="AM34" s="540"/>
      <c r="AN34" s="540"/>
      <c r="AO34" s="540"/>
      <c r="AP34" s="540"/>
      <c r="AQ34" s="540"/>
      <c r="AR34" s="540"/>
      <c r="AS34" s="540"/>
      <c r="AT34" s="540"/>
      <c r="AU34" s="540"/>
      <c r="AV34" s="541"/>
      <c r="AW34" s="33"/>
    </row>
    <row r="35" spans="1:49" x14ac:dyDescent="0.15">
      <c r="A35" s="33"/>
      <c r="B35" s="534"/>
      <c r="C35" s="535"/>
      <c r="D35" s="32"/>
      <c r="E35" s="32"/>
      <c r="F35" s="32"/>
      <c r="G35" s="527"/>
      <c r="H35" s="528"/>
      <c r="I35" s="528"/>
      <c r="J35" s="528"/>
      <c r="K35" s="528"/>
      <c r="L35" s="528"/>
      <c r="M35" s="528"/>
      <c r="N35" s="528"/>
      <c r="O35" s="528"/>
      <c r="P35" s="528"/>
      <c r="Q35" s="528"/>
      <c r="R35" s="528"/>
      <c r="S35" s="528"/>
      <c r="T35" s="528"/>
      <c r="U35" s="528"/>
      <c r="V35" s="528"/>
      <c r="W35" s="528"/>
      <c r="X35" s="529"/>
      <c r="Y35" s="542"/>
      <c r="Z35" s="543"/>
      <c r="AA35" s="543"/>
      <c r="AB35" s="543"/>
      <c r="AC35" s="543"/>
      <c r="AD35" s="543"/>
      <c r="AE35" s="543"/>
      <c r="AF35" s="543"/>
      <c r="AG35" s="543"/>
      <c r="AH35" s="543"/>
      <c r="AI35" s="543"/>
      <c r="AJ35" s="543"/>
      <c r="AK35" s="543"/>
      <c r="AL35" s="543"/>
      <c r="AM35" s="543"/>
      <c r="AN35" s="543"/>
      <c r="AO35" s="543"/>
      <c r="AP35" s="543"/>
      <c r="AQ35" s="543"/>
      <c r="AR35" s="543"/>
      <c r="AS35" s="543"/>
      <c r="AT35" s="543"/>
      <c r="AU35" s="543"/>
      <c r="AV35" s="544"/>
      <c r="AW35" s="33"/>
    </row>
    <row r="36" spans="1:49" ht="12" customHeight="1" x14ac:dyDescent="0.15">
      <c r="A36" s="33"/>
      <c r="B36" s="530">
        <v>4</v>
      </c>
      <c r="C36" s="531"/>
      <c r="D36" s="31"/>
      <c r="E36" s="31"/>
      <c r="F36" s="31"/>
      <c r="G36" s="268" t="s">
        <v>217</v>
      </c>
      <c r="H36" s="522"/>
      <c r="I36" s="522"/>
      <c r="J36" s="522"/>
      <c r="K36" s="522"/>
      <c r="L36" s="522"/>
      <c r="M36" s="522"/>
      <c r="N36" s="522"/>
      <c r="O36" s="522"/>
      <c r="P36" s="522"/>
      <c r="Q36" s="522"/>
      <c r="R36" s="522"/>
      <c r="S36" s="522"/>
      <c r="T36" s="522"/>
      <c r="U36" s="522"/>
      <c r="V36" s="522"/>
      <c r="W36" s="522"/>
      <c r="X36" s="523"/>
      <c r="Y36" s="536" t="s">
        <v>218</v>
      </c>
      <c r="Z36" s="537"/>
      <c r="AA36" s="537"/>
      <c r="AB36" s="537"/>
      <c r="AC36" s="537"/>
      <c r="AD36" s="537"/>
      <c r="AE36" s="537"/>
      <c r="AF36" s="537"/>
      <c r="AG36" s="537"/>
      <c r="AH36" s="537"/>
      <c r="AI36" s="537"/>
      <c r="AJ36" s="537"/>
      <c r="AK36" s="537"/>
      <c r="AL36" s="537"/>
      <c r="AM36" s="537"/>
      <c r="AN36" s="537"/>
      <c r="AO36" s="537"/>
      <c r="AP36" s="537"/>
      <c r="AQ36" s="537"/>
      <c r="AR36" s="537"/>
      <c r="AS36" s="537"/>
      <c r="AT36" s="537"/>
      <c r="AU36" s="537"/>
      <c r="AV36" s="538"/>
      <c r="AW36" s="33"/>
    </row>
    <row r="37" spans="1:49" x14ac:dyDescent="0.15">
      <c r="A37" s="33"/>
      <c r="B37" s="532"/>
      <c r="C37" s="533"/>
      <c r="D37" s="34"/>
      <c r="E37" s="34"/>
      <c r="F37" s="34"/>
      <c r="G37" s="524"/>
      <c r="H37" s="525"/>
      <c r="I37" s="525"/>
      <c r="J37" s="525"/>
      <c r="K37" s="525"/>
      <c r="L37" s="525"/>
      <c r="M37" s="525"/>
      <c r="N37" s="525"/>
      <c r="O37" s="525"/>
      <c r="P37" s="525"/>
      <c r="Q37" s="525"/>
      <c r="R37" s="525"/>
      <c r="S37" s="525"/>
      <c r="T37" s="525"/>
      <c r="U37" s="525"/>
      <c r="V37" s="525"/>
      <c r="W37" s="525"/>
      <c r="X37" s="526"/>
      <c r="Y37" s="539"/>
      <c r="Z37" s="540"/>
      <c r="AA37" s="540"/>
      <c r="AB37" s="540"/>
      <c r="AC37" s="540"/>
      <c r="AD37" s="540"/>
      <c r="AE37" s="540"/>
      <c r="AF37" s="540"/>
      <c r="AG37" s="540"/>
      <c r="AH37" s="540"/>
      <c r="AI37" s="540"/>
      <c r="AJ37" s="540"/>
      <c r="AK37" s="540"/>
      <c r="AL37" s="540"/>
      <c r="AM37" s="540"/>
      <c r="AN37" s="540"/>
      <c r="AO37" s="540"/>
      <c r="AP37" s="540"/>
      <c r="AQ37" s="540"/>
      <c r="AR37" s="540"/>
      <c r="AS37" s="540"/>
      <c r="AT37" s="540"/>
      <c r="AU37" s="540"/>
      <c r="AV37" s="541"/>
      <c r="AW37" s="33"/>
    </row>
    <row r="38" spans="1:49" x14ac:dyDescent="0.15">
      <c r="A38" s="33"/>
      <c r="B38" s="532"/>
      <c r="C38" s="533"/>
      <c r="D38" s="34"/>
      <c r="E38" s="34"/>
      <c r="F38" s="34"/>
      <c r="G38" s="524"/>
      <c r="H38" s="525"/>
      <c r="I38" s="525"/>
      <c r="J38" s="525"/>
      <c r="K38" s="525"/>
      <c r="L38" s="525"/>
      <c r="M38" s="525"/>
      <c r="N38" s="525"/>
      <c r="O38" s="525"/>
      <c r="P38" s="525"/>
      <c r="Q38" s="525"/>
      <c r="R38" s="525"/>
      <c r="S38" s="525"/>
      <c r="T38" s="525"/>
      <c r="U38" s="525"/>
      <c r="V38" s="525"/>
      <c r="W38" s="525"/>
      <c r="X38" s="526"/>
      <c r="Y38" s="539"/>
      <c r="Z38" s="540"/>
      <c r="AA38" s="540"/>
      <c r="AB38" s="540"/>
      <c r="AC38" s="540"/>
      <c r="AD38" s="540"/>
      <c r="AE38" s="540"/>
      <c r="AF38" s="540"/>
      <c r="AG38" s="540"/>
      <c r="AH38" s="540"/>
      <c r="AI38" s="540"/>
      <c r="AJ38" s="540"/>
      <c r="AK38" s="540"/>
      <c r="AL38" s="540"/>
      <c r="AM38" s="540"/>
      <c r="AN38" s="540"/>
      <c r="AO38" s="540"/>
      <c r="AP38" s="540"/>
      <c r="AQ38" s="540"/>
      <c r="AR38" s="540"/>
      <c r="AS38" s="540"/>
      <c r="AT38" s="540"/>
      <c r="AU38" s="540"/>
      <c r="AV38" s="541"/>
      <c r="AW38" s="33"/>
    </row>
    <row r="39" spans="1:49" x14ac:dyDescent="0.15">
      <c r="A39" s="33"/>
      <c r="B39" s="532"/>
      <c r="C39" s="533"/>
      <c r="D39" s="34"/>
      <c r="E39" s="34"/>
      <c r="F39" s="34"/>
      <c r="G39" s="524"/>
      <c r="H39" s="525"/>
      <c r="I39" s="525"/>
      <c r="J39" s="525"/>
      <c r="K39" s="525"/>
      <c r="L39" s="525"/>
      <c r="M39" s="525"/>
      <c r="N39" s="525"/>
      <c r="O39" s="525"/>
      <c r="P39" s="525"/>
      <c r="Q39" s="525"/>
      <c r="R39" s="525"/>
      <c r="S39" s="525"/>
      <c r="T39" s="525"/>
      <c r="U39" s="525"/>
      <c r="V39" s="525"/>
      <c r="W39" s="525"/>
      <c r="X39" s="526"/>
      <c r="Y39" s="539"/>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540"/>
      <c r="AV39" s="541"/>
      <c r="AW39" s="33"/>
    </row>
    <row r="40" spans="1:49" x14ac:dyDescent="0.15">
      <c r="A40" s="33"/>
      <c r="B40" s="532"/>
      <c r="C40" s="533"/>
      <c r="D40" s="34"/>
      <c r="E40" s="34"/>
      <c r="F40" s="34"/>
      <c r="G40" s="524"/>
      <c r="H40" s="525"/>
      <c r="I40" s="525"/>
      <c r="J40" s="525"/>
      <c r="K40" s="525"/>
      <c r="L40" s="525"/>
      <c r="M40" s="525"/>
      <c r="N40" s="525"/>
      <c r="O40" s="525"/>
      <c r="P40" s="525"/>
      <c r="Q40" s="525"/>
      <c r="R40" s="525"/>
      <c r="S40" s="525"/>
      <c r="T40" s="525"/>
      <c r="U40" s="525"/>
      <c r="V40" s="525"/>
      <c r="W40" s="525"/>
      <c r="X40" s="526"/>
      <c r="Y40" s="539"/>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540"/>
      <c r="AV40" s="541"/>
      <c r="AW40" s="33"/>
    </row>
    <row r="41" spans="1:49" x14ac:dyDescent="0.15">
      <c r="A41" s="33"/>
      <c r="B41" s="534"/>
      <c r="C41" s="535"/>
      <c r="D41" s="32"/>
      <c r="E41" s="32"/>
      <c r="F41" s="32"/>
      <c r="G41" s="527"/>
      <c r="H41" s="528"/>
      <c r="I41" s="528"/>
      <c r="J41" s="528"/>
      <c r="K41" s="528"/>
      <c r="L41" s="528"/>
      <c r="M41" s="528"/>
      <c r="N41" s="528"/>
      <c r="O41" s="528"/>
      <c r="P41" s="528"/>
      <c r="Q41" s="528"/>
      <c r="R41" s="528"/>
      <c r="S41" s="528"/>
      <c r="T41" s="528"/>
      <c r="U41" s="528"/>
      <c r="V41" s="528"/>
      <c r="W41" s="528"/>
      <c r="X41" s="529"/>
      <c r="Y41" s="542"/>
      <c r="Z41" s="543"/>
      <c r="AA41" s="543"/>
      <c r="AB41" s="543"/>
      <c r="AC41" s="543"/>
      <c r="AD41" s="543"/>
      <c r="AE41" s="543"/>
      <c r="AF41" s="543"/>
      <c r="AG41" s="543"/>
      <c r="AH41" s="543"/>
      <c r="AI41" s="543"/>
      <c r="AJ41" s="543"/>
      <c r="AK41" s="543"/>
      <c r="AL41" s="543"/>
      <c r="AM41" s="543"/>
      <c r="AN41" s="543"/>
      <c r="AO41" s="543"/>
      <c r="AP41" s="543"/>
      <c r="AQ41" s="543"/>
      <c r="AR41" s="543"/>
      <c r="AS41" s="543"/>
      <c r="AT41" s="543"/>
      <c r="AU41" s="543"/>
      <c r="AV41" s="544"/>
      <c r="AW41" s="33"/>
    </row>
    <row r="42" spans="1:49" x14ac:dyDescent="0.15">
      <c r="A42" s="33"/>
      <c r="B42" s="545" t="s">
        <v>90</v>
      </c>
      <c r="C42" s="546"/>
      <c r="D42" s="546"/>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c r="AD42" s="546"/>
      <c r="AE42" s="546"/>
      <c r="AF42" s="546"/>
      <c r="AG42" s="546"/>
      <c r="AH42" s="546"/>
      <c r="AI42" s="546"/>
      <c r="AJ42" s="546"/>
      <c r="AK42" s="546"/>
      <c r="AL42" s="546"/>
      <c r="AM42" s="546"/>
      <c r="AN42" s="546"/>
      <c r="AO42" s="546"/>
      <c r="AP42" s="546"/>
      <c r="AQ42" s="546"/>
      <c r="AR42" s="546"/>
      <c r="AS42" s="546"/>
      <c r="AT42" s="546"/>
      <c r="AU42" s="546"/>
      <c r="AV42" s="547"/>
      <c r="AW42" s="33"/>
    </row>
    <row r="43" spans="1:49" x14ac:dyDescent="0.15">
      <c r="A43" s="33"/>
      <c r="B43" s="548"/>
      <c r="C43" s="549"/>
      <c r="D43" s="549"/>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J43" s="549"/>
      <c r="AK43" s="549"/>
      <c r="AL43" s="549"/>
      <c r="AM43" s="549"/>
      <c r="AN43" s="549"/>
      <c r="AO43" s="549"/>
      <c r="AP43" s="549"/>
      <c r="AQ43" s="549"/>
      <c r="AR43" s="549"/>
      <c r="AS43" s="549"/>
      <c r="AT43" s="549"/>
      <c r="AU43" s="549"/>
      <c r="AV43" s="550"/>
      <c r="AW43" s="33"/>
    </row>
    <row r="44" spans="1:49" ht="12" customHeight="1" x14ac:dyDescent="0.15">
      <c r="A44" s="33"/>
      <c r="B44" s="530">
        <v>5</v>
      </c>
      <c r="C44" s="531"/>
      <c r="D44" s="31"/>
      <c r="E44" s="31"/>
      <c r="F44" s="31"/>
      <c r="G44" s="551" t="s">
        <v>91</v>
      </c>
      <c r="H44" s="552"/>
      <c r="I44" s="552"/>
      <c r="J44" s="552"/>
      <c r="K44" s="552"/>
      <c r="L44" s="552"/>
      <c r="M44" s="552"/>
      <c r="N44" s="552"/>
      <c r="O44" s="552"/>
      <c r="P44" s="552"/>
      <c r="Q44" s="552"/>
      <c r="R44" s="552"/>
      <c r="S44" s="552"/>
      <c r="T44" s="552"/>
      <c r="U44" s="552"/>
      <c r="V44" s="552"/>
      <c r="W44" s="552"/>
      <c r="X44" s="553"/>
      <c r="Y44" s="536" t="s">
        <v>165</v>
      </c>
      <c r="Z44" s="537"/>
      <c r="AA44" s="537"/>
      <c r="AB44" s="537"/>
      <c r="AC44" s="537"/>
      <c r="AD44" s="537"/>
      <c r="AE44" s="537"/>
      <c r="AF44" s="537"/>
      <c r="AG44" s="537"/>
      <c r="AH44" s="537"/>
      <c r="AI44" s="537"/>
      <c r="AJ44" s="537"/>
      <c r="AK44" s="537"/>
      <c r="AL44" s="537"/>
      <c r="AM44" s="537"/>
      <c r="AN44" s="537"/>
      <c r="AO44" s="537"/>
      <c r="AP44" s="537"/>
      <c r="AQ44" s="537"/>
      <c r="AR44" s="537"/>
      <c r="AS44" s="537"/>
      <c r="AT44" s="537"/>
      <c r="AU44" s="537"/>
      <c r="AV44" s="538"/>
      <c r="AW44" s="33"/>
    </row>
    <row r="45" spans="1:49" ht="19.5" customHeight="1" x14ac:dyDescent="0.15">
      <c r="A45" s="33"/>
      <c r="B45" s="532"/>
      <c r="C45" s="533"/>
      <c r="D45" s="34"/>
      <c r="E45" s="34"/>
      <c r="F45" s="34"/>
      <c r="G45" s="554"/>
      <c r="H45" s="555"/>
      <c r="I45" s="555"/>
      <c r="J45" s="555"/>
      <c r="K45" s="555"/>
      <c r="L45" s="555"/>
      <c r="M45" s="555"/>
      <c r="N45" s="555"/>
      <c r="O45" s="555"/>
      <c r="P45" s="555"/>
      <c r="Q45" s="555"/>
      <c r="R45" s="555"/>
      <c r="S45" s="555"/>
      <c r="T45" s="555"/>
      <c r="U45" s="555"/>
      <c r="V45" s="555"/>
      <c r="W45" s="555"/>
      <c r="X45" s="556"/>
      <c r="Y45" s="539"/>
      <c r="Z45" s="540"/>
      <c r="AA45" s="540"/>
      <c r="AB45" s="540"/>
      <c r="AC45" s="540"/>
      <c r="AD45" s="540"/>
      <c r="AE45" s="540"/>
      <c r="AF45" s="540"/>
      <c r="AG45" s="540"/>
      <c r="AH45" s="540"/>
      <c r="AI45" s="540"/>
      <c r="AJ45" s="540"/>
      <c r="AK45" s="540"/>
      <c r="AL45" s="540"/>
      <c r="AM45" s="540"/>
      <c r="AN45" s="540"/>
      <c r="AO45" s="540"/>
      <c r="AP45" s="540"/>
      <c r="AQ45" s="540"/>
      <c r="AR45" s="540"/>
      <c r="AS45" s="540"/>
      <c r="AT45" s="540"/>
      <c r="AU45" s="540"/>
      <c r="AV45" s="541"/>
      <c r="AW45" s="33"/>
    </row>
    <row r="46" spans="1:49" ht="18.75" customHeight="1" x14ac:dyDescent="0.15">
      <c r="A46" s="33"/>
      <c r="B46" s="534"/>
      <c r="C46" s="535"/>
      <c r="D46" s="32"/>
      <c r="E46" s="32"/>
      <c r="F46" s="32"/>
      <c r="G46" s="557"/>
      <c r="H46" s="558"/>
      <c r="I46" s="558"/>
      <c r="J46" s="558"/>
      <c r="K46" s="558"/>
      <c r="L46" s="558"/>
      <c r="M46" s="558"/>
      <c r="N46" s="558"/>
      <c r="O46" s="558"/>
      <c r="P46" s="558"/>
      <c r="Q46" s="558"/>
      <c r="R46" s="558"/>
      <c r="S46" s="558"/>
      <c r="T46" s="558"/>
      <c r="U46" s="558"/>
      <c r="V46" s="558"/>
      <c r="W46" s="558"/>
      <c r="X46" s="559"/>
      <c r="Y46" s="542"/>
      <c r="Z46" s="543"/>
      <c r="AA46" s="543"/>
      <c r="AB46" s="543"/>
      <c r="AC46" s="543"/>
      <c r="AD46" s="543"/>
      <c r="AE46" s="543"/>
      <c r="AF46" s="543"/>
      <c r="AG46" s="543"/>
      <c r="AH46" s="543"/>
      <c r="AI46" s="543"/>
      <c r="AJ46" s="543"/>
      <c r="AK46" s="543"/>
      <c r="AL46" s="543"/>
      <c r="AM46" s="543"/>
      <c r="AN46" s="543"/>
      <c r="AO46" s="543"/>
      <c r="AP46" s="543"/>
      <c r="AQ46" s="543"/>
      <c r="AR46" s="543"/>
      <c r="AS46" s="543"/>
      <c r="AT46" s="543"/>
      <c r="AU46" s="543"/>
      <c r="AV46" s="544"/>
      <c r="AW46" s="33"/>
    </row>
    <row r="47" spans="1:49" x14ac:dyDescent="0.15">
      <c r="A47" s="33"/>
      <c r="B47" s="545" t="s">
        <v>92</v>
      </c>
      <c r="C47" s="546"/>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c r="AD47" s="546"/>
      <c r="AE47" s="546"/>
      <c r="AF47" s="546"/>
      <c r="AG47" s="546"/>
      <c r="AH47" s="546"/>
      <c r="AI47" s="546"/>
      <c r="AJ47" s="546"/>
      <c r="AK47" s="546"/>
      <c r="AL47" s="546"/>
      <c r="AM47" s="546"/>
      <c r="AN47" s="546"/>
      <c r="AO47" s="546"/>
      <c r="AP47" s="546"/>
      <c r="AQ47" s="546"/>
      <c r="AR47" s="546"/>
      <c r="AS47" s="546"/>
      <c r="AT47" s="546"/>
      <c r="AU47" s="546"/>
      <c r="AV47" s="547"/>
      <c r="AW47" s="33"/>
    </row>
    <row r="48" spans="1:49" x14ac:dyDescent="0.15">
      <c r="A48" s="33"/>
      <c r="B48" s="548"/>
      <c r="C48" s="549"/>
      <c r="D48" s="549"/>
      <c r="E48" s="549"/>
      <c r="F48" s="549"/>
      <c r="G48" s="549"/>
      <c r="H48" s="549"/>
      <c r="I48" s="549"/>
      <c r="J48" s="549"/>
      <c r="K48" s="549"/>
      <c r="L48" s="549"/>
      <c r="M48" s="549"/>
      <c r="N48" s="549"/>
      <c r="O48" s="549"/>
      <c r="P48" s="549"/>
      <c r="Q48" s="549"/>
      <c r="R48" s="549"/>
      <c r="S48" s="549"/>
      <c r="T48" s="549"/>
      <c r="U48" s="549"/>
      <c r="V48" s="549"/>
      <c r="W48" s="549"/>
      <c r="X48" s="549"/>
      <c r="Y48" s="549"/>
      <c r="Z48" s="549"/>
      <c r="AA48" s="549"/>
      <c r="AB48" s="549"/>
      <c r="AC48" s="549"/>
      <c r="AD48" s="549"/>
      <c r="AE48" s="549"/>
      <c r="AF48" s="549"/>
      <c r="AG48" s="549"/>
      <c r="AH48" s="549"/>
      <c r="AI48" s="549"/>
      <c r="AJ48" s="549"/>
      <c r="AK48" s="549"/>
      <c r="AL48" s="549"/>
      <c r="AM48" s="549"/>
      <c r="AN48" s="549"/>
      <c r="AO48" s="549"/>
      <c r="AP48" s="549"/>
      <c r="AQ48" s="549"/>
      <c r="AR48" s="549"/>
      <c r="AS48" s="549"/>
      <c r="AT48" s="549"/>
      <c r="AU48" s="549"/>
      <c r="AV48" s="550"/>
      <c r="AW48" s="33"/>
    </row>
    <row r="49" spans="1:49" x14ac:dyDescent="0.15">
      <c r="A49" s="33"/>
      <c r="B49" s="532">
        <v>6</v>
      </c>
      <c r="C49" s="533"/>
      <c r="D49" s="34"/>
      <c r="E49" s="34"/>
      <c r="F49" s="34"/>
      <c r="G49" s="524" t="s">
        <v>93</v>
      </c>
      <c r="H49" s="525"/>
      <c r="I49" s="525"/>
      <c r="J49" s="525"/>
      <c r="K49" s="525"/>
      <c r="L49" s="525"/>
      <c r="M49" s="525"/>
      <c r="N49" s="525"/>
      <c r="O49" s="525"/>
      <c r="P49" s="525"/>
      <c r="Q49" s="525"/>
      <c r="R49" s="525"/>
      <c r="S49" s="525"/>
      <c r="T49" s="525"/>
      <c r="U49" s="525"/>
      <c r="V49" s="525"/>
      <c r="W49" s="525"/>
      <c r="X49" s="526"/>
      <c r="Y49" s="524" t="s">
        <v>94</v>
      </c>
      <c r="Z49" s="525"/>
      <c r="AA49" s="525"/>
      <c r="AB49" s="525"/>
      <c r="AC49" s="525"/>
      <c r="AD49" s="525"/>
      <c r="AE49" s="525"/>
      <c r="AF49" s="525"/>
      <c r="AG49" s="525"/>
      <c r="AH49" s="525"/>
      <c r="AI49" s="525"/>
      <c r="AJ49" s="525"/>
      <c r="AK49" s="525"/>
      <c r="AL49" s="525"/>
      <c r="AM49" s="525"/>
      <c r="AN49" s="525"/>
      <c r="AO49" s="525"/>
      <c r="AP49" s="525"/>
      <c r="AQ49" s="525"/>
      <c r="AR49" s="525"/>
      <c r="AS49" s="525"/>
      <c r="AT49" s="525"/>
      <c r="AU49" s="525"/>
      <c r="AV49" s="526"/>
      <c r="AW49" s="33"/>
    </row>
    <row r="50" spans="1:49" x14ac:dyDescent="0.15">
      <c r="A50" s="33"/>
      <c r="B50" s="532"/>
      <c r="C50" s="533"/>
      <c r="D50" s="34"/>
      <c r="E50" s="34"/>
      <c r="F50" s="34"/>
      <c r="G50" s="524"/>
      <c r="H50" s="525"/>
      <c r="I50" s="525"/>
      <c r="J50" s="525"/>
      <c r="K50" s="525"/>
      <c r="L50" s="525"/>
      <c r="M50" s="525"/>
      <c r="N50" s="525"/>
      <c r="O50" s="525"/>
      <c r="P50" s="525"/>
      <c r="Q50" s="525"/>
      <c r="R50" s="525"/>
      <c r="S50" s="525"/>
      <c r="T50" s="525"/>
      <c r="U50" s="525"/>
      <c r="V50" s="525"/>
      <c r="W50" s="525"/>
      <c r="X50" s="526"/>
      <c r="Y50" s="524"/>
      <c r="Z50" s="525"/>
      <c r="AA50" s="525"/>
      <c r="AB50" s="525"/>
      <c r="AC50" s="525"/>
      <c r="AD50" s="525"/>
      <c r="AE50" s="525"/>
      <c r="AF50" s="525"/>
      <c r="AG50" s="525"/>
      <c r="AH50" s="525"/>
      <c r="AI50" s="525"/>
      <c r="AJ50" s="525"/>
      <c r="AK50" s="525"/>
      <c r="AL50" s="525"/>
      <c r="AM50" s="525"/>
      <c r="AN50" s="525"/>
      <c r="AO50" s="525"/>
      <c r="AP50" s="525"/>
      <c r="AQ50" s="525"/>
      <c r="AR50" s="525"/>
      <c r="AS50" s="525"/>
      <c r="AT50" s="525"/>
      <c r="AU50" s="525"/>
      <c r="AV50" s="526"/>
      <c r="AW50" s="33"/>
    </row>
    <row r="51" spans="1:49" x14ac:dyDescent="0.15">
      <c r="A51" s="33"/>
      <c r="B51" s="534"/>
      <c r="C51" s="535"/>
      <c r="D51" s="32"/>
      <c r="E51" s="32"/>
      <c r="F51" s="32"/>
      <c r="G51" s="527"/>
      <c r="H51" s="528"/>
      <c r="I51" s="528"/>
      <c r="J51" s="528"/>
      <c r="K51" s="528"/>
      <c r="L51" s="528"/>
      <c r="M51" s="528"/>
      <c r="N51" s="528"/>
      <c r="O51" s="528"/>
      <c r="P51" s="528"/>
      <c r="Q51" s="528"/>
      <c r="R51" s="528"/>
      <c r="S51" s="528"/>
      <c r="T51" s="528"/>
      <c r="U51" s="528"/>
      <c r="V51" s="528"/>
      <c r="W51" s="528"/>
      <c r="X51" s="529"/>
      <c r="Y51" s="527"/>
      <c r="Z51" s="528"/>
      <c r="AA51" s="528"/>
      <c r="AB51" s="528"/>
      <c r="AC51" s="528"/>
      <c r="AD51" s="528"/>
      <c r="AE51" s="528"/>
      <c r="AF51" s="528"/>
      <c r="AG51" s="528"/>
      <c r="AH51" s="528"/>
      <c r="AI51" s="528"/>
      <c r="AJ51" s="528"/>
      <c r="AK51" s="528"/>
      <c r="AL51" s="528"/>
      <c r="AM51" s="528"/>
      <c r="AN51" s="528"/>
      <c r="AO51" s="528"/>
      <c r="AP51" s="528"/>
      <c r="AQ51" s="528"/>
      <c r="AR51" s="528"/>
      <c r="AS51" s="528"/>
      <c r="AT51" s="528"/>
      <c r="AU51" s="528"/>
      <c r="AV51" s="529"/>
      <c r="AW51" s="33"/>
    </row>
    <row r="52" spans="1:49" x14ac:dyDescent="0.15">
      <c r="A52" s="33"/>
      <c r="B52" s="530">
        <v>7</v>
      </c>
      <c r="C52" s="531"/>
      <c r="D52" s="31"/>
      <c r="E52" s="31"/>
      <c r="F52" s="31"/>
      <c r="G52" s="268" t="s">
        <v>95</v>
      </c>
      <c r="H52" s="522"/>
      <c r="I52" s="522"/>
      <c r="J52" s="522"/>
      <c r="K52" s="522"/>
      <c r="L52" s="522"/>
      <c r="M52" s="522"/>
      <c r="N52" s="522"/>
      <c r="O52" s="522"/>
      <c r="P52" s="522"/>
      <c r="Q52" s="522"/>
      <c r="R52" s="522"/>
      <c r="S52" s="522"/>
      <c r="T52" s="522"/>
      <c r="U52" s="522"/>
      <c r="V52" s="522"/>
      <c r="W52" s="522"/>
      <c r="X52" s="523"/>
      <c r="Y52" s="268" t="s">
        <v>96</v>
      </c>
      <c r="Z52" s="522"/>
      <c r="AA52" s="522"/>
      <c r="AB52" s="522"/>
      <c r="AC52" s="522"/>
      <c r="AD52" s="522"/>
      <c r="AE52" s="522"/>
      <c r="AF52" s="522"/>
      <c r="AG52" s="522"/>
      <c r="AH52" s="522"/>
      <c r="AI52" s="522"/>
      <c r="AJ52" s="522"/>
      <c r="AK52" s="522"/>
      <c r="AL52" s="522"/>
      <c r="AM52" s="522"/>
      <c r="AN52" s="522"/>
      <c r="AO52" s="522"/>
      <c r="AP52" s="522"/>
      <c r="AQ52" s="522"/>
      <c r="AR52" s="522"/>
      <c r="AS52" s="522"/>
      <c r="AT52" s="522"/>
      <c r="AU52" s="522"/>
      <c r="AV52" s="523"/>
      <c r="AW52" s="33"/>
    </row>
    <row r="53" spans="1:49" x14ac:dyDescent="0.15">
      <c r="A53" s="33"/>
      <c r="B53" s="532"/>
      <c r="C53" s="533"/>
      <c r="D53" s="34"/>
      <c r="E53" s="34"/>
      <c r="F53" s="34"/>
      <c r="G53" s="524"/>
      <c r="H53" s="525"/>
      <c r="I53" s="525"/>
      <c r="J53" s="525"/>
      <c r="K53" s="525"/>
      <c r="L53" s="525"/>
      <c r="M53" s="525"/>
      <c r="N53" s="525"/>
      <c r="O53" s="525"/>
      <c r="P53" s="525"/>
      <c r="Q53" s="525"/>
      <c r="R53" s="525"/>
      <c r="S53" s="525"/>
      <c r="T53" s="525"/>
      <c r="U53" s="525"/>
      <c r="V53" s="525"/>
      <c r="W53" s="525"/>
      <c r="X53" s="526"/>
      <c r="Y53" s="524"/>
      <c r="Z53" s="525"/>
      <c r="AA53" s="525"/>
      <c r="AB53" s="525"/>
      <c r="AC53" s="525"/>
      <c r="AD53" s="525"/>
      <c r="AE53" s="525"/>
      <c r="AF53" s="525"/>
      <c r="AG53" s="525"/>
      <c r="AH53" s="525"/>
      <c r="AI53" s="525"/>
      <c r="AJ53" s="525"/>
      <c r="AK53" s="525"/>
      <c r="AL53" s="525"/>
      <c r="AM53" s="525"/>
      <c r="AN53" s="525"/>
      <c r="AO53" s="525"/>
      <c r="AP53" s="525"/>
      <c r="AQ53" s="525"/>
      <c r="AR53" s="525"/>
      <c r="AS53" s="525"/>
      <c r="AT53" s="525"/>
      <c r="AU53" s="525"/>
      <c r="AV53" s="526"/>
      <c r="AW53" s="33"/>
    </row>
    <row r="54" spans="1:49" x14ac:dyDescent="0.15">
      <c r="A54" s="33"/>
      <c r="B54" s="534"/>
      <c r="C54" s="535"/>
      <c r="D54" s="32"/>
      <c r="E54" s="32"/>
      <c r="F54" s="32"/>
      <c r="G54" s="527"/>
      <c r="H54" s="528"/>
      <c r="I54" s="528"/>
      <c r="J54" s="528"/>
      <c r="K54" s="528"/>
      <c r="L54" s="528"/>
      <c r="M54" s="528"/>
      <c r="N54" s="528"/>
      <c r="O54" s="528"/>
      <c r="P54" s="528"/>
      <c r="Q54" s="528"/>
      <c r="R54" s="528"/>
      <c r="S54" s="528"/>
      <c r="T54" s="528"/>
      <c r="U54" s="528"/>
      <c r="V54" s="528"/>
      <c r="W54" s="528"/>
      <c r="X54" s="529"/>
      <c r="Y54" s="527"/>
      <c r="Z54" s="528"/>
      <c r="AA54" s="528"/>
      <c r="AB54" s="528"/>
      <c r="AC54" s="528"/>
      <c r="AD54" s="528"/>
      <c r="AE54" s="528"/>
      <c r="AF54" s="528"/>
      <c r="AG54" s="528"/>
      <c r="AH54" s="528"/>
      <c r="AI54" s="528"/>
      <c r="AJ54" s="528"/>
      <c r="AK54" s="528"/>
      <c r="AL54" s="528"/>
      <c r="AM54" s="528"/>
      <c r="AN54" s="528"/>
      <c r="AO54" s="528"/>
      <c r="AP54" s="528"/>
      <c r="AQ54" s="528"/>
      <c r="AR54" s="528"/>
      <c r="AS54" s="528"/>
      <c r="AT54" s="528"/>
      <c r="AU54" s="528"/>
      <c r="AV54" s="529"/>
      <c r="AW54" s="33"/>
    </row>
    <row r="55" spans="1:49" x14ac:dyDescent="0.15">
      <c r="A55" s="33"/>
      <c r="B55" s="530">
        <v>8</v>
      </c>
      <c r="C55" s="531"/>
      <c r="D55" s="31"/>
      <c r="E55" s="31"/>
      <c r="F55" s="31"/>
      <c r="G55" s="551" t="s">
        <v>97</v>
      </c>
      <c r="H55" s="552"/>
      <c r="I55" s="552"/>
      <c r="J55" s="552"/>
      <c r="K55" s="552"/>
      <c r="L55" s="552"/>
      <c r="M55" s="552"/>
      <c r="N55" s="552"/>
      <c r="O55" s="552"/>
      <c r="P55" s="552"/>
      <c r="Q55" s="552"/>
      <c r="R55" s="552"/>
      <c r="S55" s="552"/>
      <c r="T55" s="552"/>
      <c r="U55" s="552"/>
      <c r="V55" s="552"/>
      <c r="W55" s="552"/>
      <c r="X55" s="553"/>
      <c r="Y55" s="268" t="s">
        <v>98</v>
      </c>
      <c r="Z55" s="522"/>
      <c r="AA55" s="522"/>
      <c r="AB55" s="522"/>
      <c r="AC55" s="522"/>
      <c r="AD55" s="522"/>
      <c r="AE55" s="522"/>
      <c r="AF55" s="522"/>
      <c r="AG55" s="522"/>
      <c r="AH55" s="522"/>
      <c r="AI55" s="522"/>
      <c r="AJ55" s="522"/>
      <c r="AK55" s="522"/>
      <c r="AL55" s="522"/>
      <c r="AM55" s="522"/>
      <c r="AN55" s="522"/>
      <c r="AO55" s="522"/>
      <c r="AP55" s="522"/>
      <c r="AQ55" s="522"/>
      <c r="AR55" s="522"/>
      <c r="AS55" s="522"/>
      <c r="AT55" s="522"/>
      <c r="AU55" s="522"/>
      <c r="AV55" s="523"/>
      <c r="AW55" s="33"/>
    </row>
    <row r="56" spans="1:49" x14ac:dyDescent="0.15">
      <c r="A56" s="33"/>
      <c r="B56" s="532"/>
      <c r="C56" s="533"/>
      <c r="D56" s="34"/>
      <c r="E56" s="34"/>
      <c r="F56" s="34"/>
      <c r="G56" s="554"/>
      <c r="H56" s="555"/>
      <c r="I56" s="555"/>
      <c r="J56" s="555"/>
      <c r="K56" s="555"/>
      <c r="L56" s="555"/>
      <c r="M56" s="555"/>
      <c r="N56" s="555"/>
      <c r="O56" s="555"/>
      <c r="P56" s="555"/>
      <c r="Q56" s="555"/>
      <c r="R56" s="555"/>
      <c r="S56" s="555"/>
      <c r="T56" s="555"/>
      <c r="U56" s="555"/>
      <c r="V56" s="555"/>
      <c r="W56" s="555"/>
      <c r="X56" s="556"/>
      <c r="Y56" s="524"/>
      <c r="Z56" s="525"/>
      <c r="AA56" s="525"/>
      <c r="AB56" s="525"/>
      <c r="AC56" s="525"/>
      <c r="AD56" s="525"/>
      <c r="AE56" s="525"/>
      <c r="AF56" s="525"/>
      <c r="AG56" s="525"/>
      <c r="AH56" s="525"/>
      <c r="AI56" s="525"/>
      <c r="AJ56" s="525"/>
      <c r="AK56" s="525"/>
      <c r="AL56" s="525"/>
      <c r="AM56" s="525"/>
      <c r="AN56" s="525"/>
      <c r="AO56" s="525"/>
      <c r="AP56" s="525"/>
      <c r="AQ56" s="525"/>
      <c r="AR56" s="525"/>
      <c r="AS56" s="525"/>
      <c r="AT56" s="525"/>
      <c r="AU56" s="525"/>
      <c r="AV56" s="526"/>
      <c r="AW56" s="33"/>
    </row>
    <row r="57" spans="1:49" x14ac:dyDescent="0.15">
      <c r="A57" s="33"/>
      <c r="B57" s="534"/>
      <c r="C57" s="535"/>
      <c r="D57" s="32"/>
      <c r="E57" s="32"/>
      <c r="F57" s="32"/>
      <c r="G57" s="557"/>
      <c r="H57" s="558"/>
      <c r="I57" s="558"/>
      <c r="J57" s="558"/>
      <c r="K57" s="558"/>
      <c r="L57" s="558"/>
      <c r="M57" s="558"/>
      <c r="N57" s="558"/>
      <c r="O57" s="558"/>
      <c r="P57" s="558"/>
      <c r="Q57" s="558"/>
      <c r="R57" s="558"/>
      <c r="S57" s="558"/>
      <c r="T57" s="558"/>
      <c r="U57" s="558"/>
      <c r="V57" s="558"/>
      <c r="W57" s="558"/>
      <c r="X57" s="559"/>
      <c r="Y57" s="527"/>
      <c r="Z57" s="528"/>
      <c r="AA57" s="528"/>
      <c r="AB57" s="528"/>
      <c r="AC57" s="528"/>
      <c r="AD57" s="528"/>
      <c r="AE57" s="528"/>
      <c r="AF57" s="528"/>
      <c r="AG57" s="528"/>
      <c r="AH57" s="528"/>
      <c r="AI57" s="528"/>
      <c r="AJ57" s="528"/>
      <c r="AK57" s="528"/>
      <c r="AL57" s="528"/>
      <c r="AM57" s="528"/>
      <c r="AN57" s="528"/>
      <c r="AO57" s="528"/>
      <c r="AP57" s="528"/>
      <c r="AQ57" s="528"/>
      <c r="AR57" s="528"/>
      <c r="AS57" s="528"/>
      <c r="AT57" s="528"/>
      <c r="AU57" s="528"/>
      <c r="AV57" s="529"/>
      <c r="AW57" s="33"/>
    </row>
    <row r="58" spans="1:49" x14ac:dyDescent="0.15">
      <c r="A58" s="33"/>
      <c r="B58" s="530">
        <v>9</v>
      </c>
      <c r="C58" s="531"/>
      <c r="D58" s="31"/>
      <c r="E58" s="31"/>
      <c r="F58" s="31"/>
      <c r="G58" s="551" t="s">
        <v>99</v>
      </c>
      <c r="H58" s="552"/>
      <c r="I58" s="552"/>
      <c r="J58" s="552"/>
      <c r="K58" s="552"/>
      <c r="L58" s="552"/>
      <c r="M58" s="552"/>
      <c r="N58" s="552"/>
      <c r="O58" s="552"/>
      <c r="P58" s="552"/>
      <c r="Q58" s="552"/>
      <c r="R58" s="552"/>
      <c r="S58" s="552"/>
      <c r="T58" s="552"/>
      <c r="U58" s="552"/>
      <c r="V58" s="552"/>
      <c r="W58" s="552"/>
      <c r="X58" s="553"/>
      <c r="Y58" s="268" t="s">
        <v>100</v>
      </c>
      <c r="Z58" s="522"/>
      <c r="AA58" s="522"/>
      <c r="AB58" s="522"/>
      <c r="AC58" s="522"/>
      <c r="AD58" s="522"/>
      <c r="AE58" s="522"/>
      <c r="AF58" s="522"/>
      <c r="AG58" s="522"/>
      <c r="AH58" s="522"/>
      <c r="AI58" s="522"/>
      <c r="AJ58" s="522"/>
      <c r="AK58" s="522"/>
      <c r="AL58" s="522"/>
      <c r="AM58" s="522"/>
      <c r="AN58" s="522"/>
      <c r="AO58" s="522"/>
      <c r="AP58" s="522"/>
      <c r="AQ58" s="522"/>
      <c r="AR58" s="522"/>
      <c r="AS58" s="522"/>
      <c r="AT58" s="522"/>
      <c r="AU58" s="522"/>
      <c r="AV58" s="523"/>
      <c r="AW58" s="33"/>
    </row>
    <row r="59" spans="1:49" x14ac:dyDescent="0.15">
      <c r="A59" s="33"/>
      <c r="B59" s="532"/>
      <c r="C59" s="533"/>
      <c r="D59" s="34"/>
      <c r="E59" s="34"/>
      <c r="F59" s="34"/>
      <c r="G59" s="554"/>
      <c r="H59" s="555"/>
      <c r="I59" s="555"/>
      <c r="J59" s="555"/>
      <c r="K59" s="555"/>
      <c r="L59" s="555"/>
      <c r="M59" s="555"/>
      <c r="N59" s="555"/>
      <c r="O59" s="555"/>
      <c r="P59" s="555"/>
      <c r="Q59" s="555"/>
      <c r="R59" s="555"/>
      <c r="S59" s="555"/>
      <c r="T59" s="555"/>
      <c r="U59" s="555"/>
      <c r="V59" s="555"/>
      <c r="W59" s="555"/>
      <c r="X59" s="556"/>
      <c r="Y59" s="524"/>
      <c r="Z59" s="525"/>
      <c r="AA59" s="525"/>
      <c r="AB59" s="525"/>
      <c r="AC59" s="525"/>
      <c r="AD59" s="525"/>
      <c r="AE59" s="525"/>
      <c r="AF59" s="525"/>
      <c r="AG59" s="525"/>
      <c r="AH59" s="525"/>
      <c r="AI59" s="525"/>
      <c r="AJ59" s="525"/>
      <c r="AK59" s="525"/>
      <c r="AL59" s="525"/>
      <c r="AM59" s="525"/>
      <c r="AN59" s="525"/>
      <c r="AO59" s="525"/>
      <c r="AP59" s="525"/>
      <c r="AQ59" s="525"/>
      <c r="AR59" s="525"/>
      <c r="AS59" s="525"/>
      <c r="AT59" s="525"/>
      <c r="AU59" s="525"/>
      <c r="AV59" s="526"/>
      <c r="AW59" s="33"/>
    </row>
    <row r="60" spans="1:49" x14ac:dyDescent="0.15">
      <c r="A60" s="33"/>
      <c r="B60" s="532"/>
      <c r="C60" s="533"/>
      <c r="D60" s="34"/>
      <c r="E60" s="34"/>
      <c r="F60" s="34"/>
      <c r="G60" s="554"/>
      <c r="H60" s="555"/>
      <c r="I60" s="555"/>
      <c r="J60" s="555"/>
      <c r="K60" s="555"/>
      <c r="L60" s="555"/>
      <c r="M60" s="555"/>
      <c r="N60" s="555"/>
      <c r="O60" s="555"/>
      <c r="P60" s="555"/>
      <c r="Q60" s="555"/>
      <c r="R60" s="555"/>
      <c r="S60" s="555"/>
      <c r="T60" s="555"/>
      <c r="U60" s="555"/>
      <c r="V60" s="555"/>
      <c r="W60" s="555"/>
      <c r="X60" s="556"/>
      <c r="Y60" s="524"/>
      <c r="Z60" s="525"/>
      <c r="AA60" s="525"/>
      <c r="AB60" s="525"/>
      <c r="AC60" s="525"/>
      <c r="AD60" s="525"/>
      <c r="AE60" s="525"/>
      <c r="AF60" s="525"/>
      <c r="AG60" s="525"/>
      <c r="AH60" s="525"/>
      <c r="AI60" s="525"/>
      <c r="AJ60" s="525"/>
      <c r="AK60" s="525"/>
      <c r="AL60" s="525"/>
      <c r="AM60" s="525"/>
      <c r="AN60" s="525"/>
      <c r="AO60" s="525"/>
      <c r="AP60" s="525"/>
      <c r="AQ60" s="525"/>
      <c r="AR60" s="525"/>
      <c r="AS60" s="525"/>
      <c r="AT60" s="525"/>
      <c r="AU60" s="525"/>
      <c r="AV60" s="526"/>
      <c r="AW60" s="33"/>
    </row>
    <row r="61" spans="1:49" x14ac:dyDescent="0.15">
      <c r="A61" s="33"/>
      <c r="B61" s="534"/>
      <c r="C61" s="535"/>
      <c r="D61" s="32"/>
      <c r="E61" s="32"/>
      <c r="F61" s="32"/>
      <c r="G61" s="557"/>
      <c r="H61" s="558"/>
      <c r="I61" s="558"/>
      <c r="J61" s="558"/>
      <c r="K61" s="558"/>
      <c r="L61" s="558"/>
      <c r="M61" s="558"/>
      <c r="N61" s="558"/>
      <c r="O61" s="558"/>
      <c r="P61" s="558"/>
      <c r="Q61" s="558"/>
      <c r="R61" s="558"/>
      <c r="S61" s="558"/>
      <c r="T61" s="558"/>
      <c r="U61" s="558"/>
      <c r="V61" s="558"/>
      <c r="W61" s="558"/>
      <c r="X61" s="559"/>
      <c r="Y61" s="527"/>
      <c r="Z61" s="528"/>
      <c r="AA61" s="528"/>
      <c r="AB61" s="528"/>
      <c r="AC61" s="528"/>
      <c r="AD61" s="528"/>
      <c r="AE61" s="528"/>
      <c r="AF61" s="528"/>
      <c r="AG61" s="528"/>
      <c r="AH61" s="528"/>
      <c r="AI61" s="528"/>
      <c r="AJ61" s="528"/>
      <c r="AK61" s="528"/>
      <c r="AL61" s="528"/>
      <c r="AM61" s="528"/>
      <c r="AN61" s="528"/>
      <c r="AO61" s="528"/>
      <c r="AP61" s="528"/>
      <c r="AQ61" s="528"/>
      <c r="AR61" s="528"/>
      <c r="AS61" s="528"/>
      <c r="AT61" s="528"/>
      <c r="AU61" s="528"/>
      <c r="AV61" s="529"/>
      <c r="AW61" s="33"/>
    </row>
    <row r="62" spans="1:49" x14ac:dyDescent="0.15">
      <c r="A62" s="33"/>
      <c r="B62" s="530">
        <v>10</v>
      </c>
      <c r="C62" s="531"/>
      <c r="D62" s="31"/>
      <c r="E62" s="31"/>
      <c r="F62" s="31"/>
      <c r="G62" s="551" t="s">
        <v>158</v>
      </c>
      <c r="H62" s="552"/>
      <c r="I62" s="552"/>
      <c r="J62" s="552"/>
      <c r="K62" s="552"/>
      <c r="L62" s="552"/>
      <c r="M62" s="552"/>
      <c r="N62" s="552"/>
      <c r="O62" s="552"/>
      <c r="P62" s="552"/>
      <c r="Q62" s="552"/>
      <c r="R62" s="552"/>
      <c r="S62" s="552"/>
      <c r="T62" s="552"/>
      <c r="U62" s="552"/>
      <c r="V62" s="552"/>
      <c r="W62" s="552"/>
      <c r="X62" s="553"/>
      <c r="Y62" s="268" t="s">
        <v>157</v>
      </c>
      <c r="Z62" s="522"/>
      <c r="AA62" s="522"/>
      <c r="AB62" s="522"/>
      <c r="AC62" s="522"/>
      <c r="AD62" s="522"/>
      <c r="AE62" s="522"/>
      <c r="AF62" s="522"/>
      <c r="AG62" s="522"/>
      <c r="AH62" s="522"/>
      <c r="AI62" s="522"/>
      <c r="AJ62" s="522"/>
      <c r="AK62" s="522"/>
      <c r="AL62" s="522"/>
      <c r="AM62" s="522"/>
      <c r="AN62" s="522"/>
      <c r="AO62" s="522"/>
      <c r="AP62" s="522"/>
      <c r="AQ62" s="522"/>
      <c r="AR62" s="522"/>
      <c r="AS62" s="522"/>
      <c r="AT62" s="522"/>
      <c r="AU62" s="522"/>
      <c r="AV62" s="523"/>
      <c r="AW62" s="33"/>
    </row>
    <row r="63" spans="1:49" x14ac:dyDescent="0.15">
      <c r="A63" s="33"/>
      <c r="B63" s="532"/>
      <c r="C63" s="533"/>
      <c r="D63" s="34"/>
      <c r="E63" s="34"/>
      <c r="F63" s="34"/>
      <c r="G63" s="554"/>
      <c r="H63" s="555"/>
      <c r="I63" s="555"/>
      <c r="J63" s="555"/>
      <c r="K63" s="555"/>
      <c r="L63" s="555"/>
      <c r="M63" s="555"/>
      <c r="N63" s="555"/>
      <c r="O63" s="555"/>
      <c r="P63" s="555"/>
      <c r="Q63" s="555"/>
      <c r="R63" s="555"/>
      <c r="S63" s="555"/>
      <c r="T63" s="555"/>
      <c r="U63" s="555"/>
      <c r="V63" s="555"/>
      <c r="W63" s="555"/>
      <c r="X63" s="556"/>
      <c r="Y63" s="524"/>
      <c r="Z63" s="525"/>
      <c r="AA63" s="525"/>
      <c r="AB63" s="525"/>
      <c r="AC63" s="525"/>
      <c r="AD63" s="525"/>
      <c r="AE63" s="525"/>
      <c r="AF63" s="525"/>
      <c r="AG63" s="525"/>
      <c r="AH63" s="525"/>
      <c r="AI63" s="525"/>
      <c r="AJ63" s="525"/>
      <c r="AK63" s="525"/>
      <c r="AL63" s="525"/>
      <c r="AM63" s="525"/>
      <c r="AN63" s="525"/>
      <c r="AO63" s="525"/>
      <c r="AP63" s="525"/>
      <c r="AQ63" s="525"/>
      <c r="AR63" s="525"/>
      <c r="AS63" s="525"/>
      <c r="AT63" s="525"/>
      <c r="AU63" s="525"/>
      <c r="AV63" s="526"/>
      <c r="AW63" s="33"/>
    </row>
    <row r="64" spans="1:49" x14ac:dyDescent="0.15">
      <c r="A64" s="33"/>
      <c r="B64" s="532"/>
      <c r="C64" s="533"/>
      <c r="D64" s="34"/>
      <c r="E64" s="34"/>
      <c r="F64" s="34"/>
      <c r="G64" s="554"/>
      <c r="H64" s="555"/>
      <c r="I64" s="555"/>
      <c r="J64" s="555"/>
      <c r="K64" s="555"/>
      <c r="L64" s="555"/>
      <c r="M64" s="555"/>
      <c r="N64" s="555"/>
      <c r="O64" s="555"/>
      <c r="P64" s="555"/>
      <c r="Q64" s="555"/>
      <c r="R64" s="555"/>
      <c r="S64" s="555"/>
      <c r="T64" s="555"/>
      <c r="U64" s="555"/>
      <c r="V64" s="555"/>
      <c r="W64" s="555"/>
      <c r="X64" s="556"/>
      <c r="Y64" s="524"/>
      <c r="Z64" s="525"/>
      <c r="AA64" s="525"/>
      <c r="AB64" s="525"/>
      <c r="AC64" s="525"/>
      <c r="AD64" s="525"/>
      <c r="AE64" s="525"/>
      <c r="AF64" s="525"/>
      <c r="AG64" s="525"/>
      <c r="AH64" s="525"/>
      <c r="AI64" s="525"/>
      <c r="AJ64" s="525"/>
      <c r="AK64" s="525"/>
      <c r="AL64" s="525"/>
      <c r="AM64" s="525"/>
      <c r="AN64" s="525"/>
      <c r="AO64" s="525"/>
      <c r="AP64" s="525"/>
      <c r="AQ64" s="525"/>
      <c r="AR64" s="525"/>
      <c r="AS64" s="525"/>
      <c r="AT64" s="525"/>
      <c r="AU64" s="525"/>
      <c r="AV64" s="526"/>
      <c r="AW64" s="33"/>
    </row>
    <row r="65" spans="1:49" x14ac:dyDescent="0.15">
      <c r="A65" s="33"/>
      <c r="B65" s="534"/>
      <c r="C65" s="535"/>
      <c r="D65" s="32"/>
      <c r="E65" s="32"/>
      <c r="F65" s="32"/>
      <c r="G65" s="557"/>
      <c r="H65" s="558"/>
      <c r="I65" s="558"/>
      <c r="J65" s="558"/>
      <c r="K65" s="558"/>
      <c r="L65" s="558"/>
      <c r="M65" s="558"/>
      <c r="N65" s="558"/>
      <c r="O65" s="558"/>
      <c r="P65" s="558"/>
      <c r="Q65" s="558"/>
      <c r="R65" s="558"/>
      <c r="S65" s="558"/>
      <c r="T65" s="558"/>
      <c r="U65" s="558"/>
      <c r="V65" s="558"/>
      <c r="W65" s="558"/>
      <c r="X65" s="559"/>
      <c r="Y65" s="527"/>
      <c r="Z65" s="528"/>
      <c r="AA65" s="528"/>
      <c r="AB65" s="528"/>
      <c r="AC65" s="528"/>
      <c r="AD65" s="528"/>
      <c r="AE65" s="528"/>
      <c r="AF65" s="528"/>
      <c r="AG65" s="528"/>
      <c r="AH65" s="528"/>
      <c r="AI65" s="528"/>
      <c r="AJ65" s="528"/>
      <c r="AK65" s="528"/>
      <c r="AL65" s="528"/>
      <c r="AM65" s="528"/>
      <c r="AN65" s="528"/>
      <c r="AO65" s="528"/>
      <c r="AP65" s="528"/>
      <c r="AQ65" s="528"/>
      <c r="AR65" s="528"/>
      <c r="AS65" s="528"/>
      <c r="AT65" s="528"/>
      <c r="AU65" s="528"/>
      <c r="AV65" s="529"/>
      <c r="AW65" s="33"/>
    </row>
    <row r="66" spans="1:49" x14ac:dyDescent="0.1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row>
    <row r="67" spans="1:49" x14ac:dyDescent="0.1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row>
    <row r="68" spans="1:49" ht="12" customHeight="1" x14ac:dyDescent="0.15">
      <c r="A68" s="560" t="s">
        <v>79</v>
      </c>
      <c r="B68" s="561"/>
      <c r="C68" s="561"/>
      <c r="D68" s="561"/>
      <c r="E68" s="561"/>
      <c r="F68" s="561"/>
      <c r="G68" s="561"/>
      <c r="H68" s="561"/>
      <c r="I68" s="561"/>
      <c r="J68" s="561"/>
      <c r="K68" s="561"/>
      <c r="L68" s="561"/>
      <c r="M68" s="561"/>
      <c r="N68" s="561"/>
      <c r="O68" s="561"/>
      <c r="P68" s="561"/>
      <c r="Q68" s="561"/>
      <c r="R68" s="561"/>
      <c r="S68" s="561"/>
      <c r="T68" s="561"/>
      <c r="U68" s="561"/>
      <c r="V68" s="561"/>
      <c r="W68" s="561"/>
      <c r="X68" s="561"/>
      <c r="Y68" s="561"/>
      <c r="Z68" s="561"/>
      <c r="AA68" s="561"/>
      <c r="AB68" s="561"/>
      <c r="AC68" s="561"/>
      <c r="AD68" s="561"/>
      <c r="AE68" s="561"/>
      <c r="AF68" s="561"/>
      <c r="AG68" s="561"/>
      <c r="AH68" s="561"/>
      <c r="AI68" s="561"/>
      <c r="AJ68" s="561"/>
      <c r="AK68" s="561"/>
      <c r="AL68" s="561"/>
      <c r="AM68" s="561"/>
      <c r="AN68" s="561"/>
      <c r="AO68" s="561"/>
      <c r="AP68" s="561"/>
      <c r="AQ68" s="561"/>
      <c r="AR68" s="561"/>
      <c r="AS68" s="561"/>
      <c r="AT68" s="561"/>
      <c r="AU68" s="561"/>
      <c r="AV68" s="561"/>
      <c r="AW68" s="562"/>
    </row>
    <row r="69" spans="1:49" ht="12" customHeight="1" x14ac:dyDescent="0.15">
      <c r="A69" s="563"/>
      <c r="B69" s="564"/>
      <c r="C69" s="564"/>
      <c r="D69" s="564"/>
      <c r="E69" s="564"/>
      <c r="F69" s="564"/>
      <c r="G69" s="564"/>
      <c r="H69" s="564"/>
      <c r="I69" s="564"/>
      <c r="J69" s="564"/>
      <c r="K69" s="564"/>
      <c r="L69" s="564"/>
      <c r="M69" s="564"/>
      <c r="N69" s="564"/>
      <c r="O69" s="564"/>
      <c r="P69" s="564"/>
      <c r="Q69" s="564"/>
      <c r="R69" s="564"/>
      <c r="S69" s="564"/>
      <c r="T69" s="564"/>
      <c r="U69" s="564"/>
      <c r="V69" s="564"/>
      <c r="W69" s="564"/>
      <c r="X69" s="564"/>
      <c r="Y69" s="564"/>
      <c r="Z69" s="564"/>
      <c r="AA69" s="564"/>
      <c r="AB69" s="564"/>
      <c r="AC69" s="564"/>
      <c r="AD69" s="564"/>
      <c r="AE69" s="564"/>
      <c r="AF69" s="564"/>
      <c r="AG69" s="564"/>
      <c r="AH69" s="564"/>
      <c r="AI69" s="564"/>
      <c r="AJ69" s="564"/>
      <c r="AK69" s="564"/>
      <c r="AL69" s="564"/>
      <c r="AM69" s="564"/>
      <c r="AN69" s="564"/>
      <c r="AO69" s="564"/>
      <c r="AP69" s="564"/>
      <c r="AQ69" s="564"/>
      <c r="AR69" s="564"/>
      <c r="AS69" s="564"/>
      <c r="AT69" s="564"/>
      <c r="AU69" s="564"/>
      <c r="AV69" s="564"/>
      <c r="AW69" s="565"/>
    </row>
    <row r="70" spans="1:49" x14ac:dyDescent="0.15">
      <c r="A70" s="269" t="str">
        <f>"【"&amp;製品カテゴリ&amp;"】"</f>
        <v>【複合加工機】</v>
      </c>
      <c r="B70" s="269"/>
      <c r="C70" s="269"/>
      <c r="D70" s="269"/>
      <c r="E70" s="269"/>
      <c r="F70" s="269"/>
      <c r="G70" s="269"/>
      <c r="H70" s="269"/>
      <c r="I70" s="269"/>
      <c r="J70" s="269"/>
      <c r="K70" s="269"/>
      <c r="L70" s="269"/>
      <c r="M70" s="269"/>
      <c r="N70" s="269"/>
      <c r="O70" s="269"/>
      <c r="P70" s="269"/>
      <c r="Q70" s="269"/>
      <c r="R70" s="269"/>
      <c r="S70" s="269"/>
      <c r="T70" s="269"/>
      <c r="U70" s="269"/>
      <c r="V70" s="269"/>
      <c r="W70" s="269"/>
      <c r="X70" s="269"/>
      <c r="Y70" s="33"/>
      <c r="Z70" s="33"/>
      <c r="AA70" s="33"/>
      <c r="AB70" s="33"/>
      <c r="AC70" s="33"/>
      <c r="AD70" s="33"/>
      <c r="AE70" s="33"/>
      <c r="AF70" s="33"/>
      <c r="AG70" s="33"/>
      <c r="AH70" s="33"/>
      <c r="AI70" s="33"/>
      <c r="AJ70" s="33"/>
      <c r="AK70" s="33"/>
      <c r="AL70" s="33"/>
      <c r="AM70" s="33"/>
      <c r="AN70" s="33"/>
      <c r="AO70" s="33"/>
      <c r="AP70" s="33"/>
      <c r="AQ70" s="33"/>
      <c r="AR70" s="33"/>
      <c r="AS70" s="293" t="s">
        <v>60</v>
      </c>
      <c r="AT70" s="293"/>
      <c r="AU70" s="293"/>
      <c r="AV70" s="293"/>
      <c r="AW70" s="293"/>
    </row>
    <row r="71" spans="1:49" x14ac:dyDescent="0.15">
      <c r="A71" s="266"/>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33"/>
      <c r="Z71" s="33"/>
      <c r="AA71" s="33"/>
      <c r="AB71" s="33"/>
      <c r="AC71" s="33"/>
      <c r="AD71" s="33"/>
      <c r="AE71" s="33"/>
      <c r="AF71" s="33"/>
      <c r="AG71" s="33"/>
      <c r="AH71" s="33"/>
      <c r="AI71" s="33"/>
      <c r="AJ71" s="33"/>
      <c r="AK71" s="33"/>
      <c r="AL71" s="33"/>
      <c r="AM71" s="33"/>
      <c r="AN71" s="33"/>
      <c r="AO71" s="33"/>
      <c r="AP71" s="33"/>
      <c r="AQ71" s="33"/>
      <c r="AR71" s="33"/>
      <c r="AS71" s="294"/>
      <c r="AT71" s="294"/>
      <c r="AU71" s="294"/>
      <c r="AV71" s="294"/>
      <c r="AW71" s="294"/>
    </row>
    <row r="72" spans="1:49" x14ac:dyDescent="0.15">
      <c r="A72" s="33"/>
      <c r="B72" s="266" t="s">
        <v>101</v>
      </c>
      <c r="C72" s="266"/>
      <c r="D72" s="266"/>
      <c r="E72" s="266"/>
      <c r="F72" s="266"/>
      <c r="G72" s="266"/>
      <c r="H72" s="266"/>
      <c r="I72" s="266"/>
      <c r="J72" s="266"/>
      <c r="K72" s="266"/>
      <c r="L72" s="266"/>
      <c r="M72" s="266"/>
      <c r="N72" s="266"/>
      <c r="O72" s="266"/>
      <c r="P72" s="266"/>
      <c r="Q72" s="266"/>
      <c r="R72" s="266"/>
      <c r="S72" s="266"/>
      <c r="T72" s="266"/>
      <c r="U72" s="266"/>
      <c r="V72" s="266"/>
      <c r="W72" s="266"/>
      <c r="X72" s="266"/>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row>
    <row r="73" spans="1:49" x14ac:dyDescent="0.15">
      <c r="A73" s="33"/>
      <c r="B73" s="266"/>
      <c r="C73" s="266"/>
      <c r="D73" s="266"/>
      <c r="E73" s="266"/>
      <c r="F73" s="266"/>
      <c r="G73" s="266"/>
      <c r="H73" s="266"/>
      <c r="I73" s="266"/>
      <c r="J73" s="266"/>
      <c r="K73" s="266"/>
      <c r="L73" s="266"/>
      <c r="M73" s="266"/>
      <c r="N73" s="266"/>
      <c r="O73" s="266"/>
      <c r="P73" s="266"/>
      <c r="Q73" s="266"/>
      <c r="R73" s="266"/>
      <c r="S73" s="266"/>
      <c r="T73" s="266"/>
      <c r="U73" s="266"/>
      <c r="V73" s="266"/>
      <c r="W73" s="266"/>
      <c r="X73" s="266"/>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row>
    <row r="74" spans="1:49" x14ac:dyDescent="0.15">
      <c r="A74" s="33"/>
      <c r="B74" s="266" t="s">
        <v>102</v>
      </c>
      <c r="C74" s="266"/>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266"/>
      <c r="AP74" s="266"/>
      <c r="AQ74" s="266"/>
      <c r="AR74" s="266"/>
      <c r="AS74" s="266"/>
      <c r="AT74" s="266"/>
      <c r="AU74" s="266"/>
      <c r="AV74" s="266"/>
      <c r="AW74" s="33"/>
    </row>
    <row r="75" spans="1:49" x14ac:dyDescent="0.15">
      <c r="A75" s="33"/>
      <c r="B75" s="266"/>
      <c r="C75" s="266"/>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266"/>
      <c r="AP75" s="266"/>
      <c r="AQ75" s="266"/>
      <c r="AR75" s="266"/>
      <c r="AS75" s="266"/>
      <c r="AT75" s="266"/>
      <c r="AU75" s="266"/>
      <c r="AV75" s="266"/>
      <c r="AW75" s="33"/>
    </row>
    <row r="76" spans="1:49" x14ac:dyDescent="0.15">
      <c r="A76" s="33"/>
      <c r="B76" s="266" t="s">
        <v>103</v>
      </c>
      <c r="C76" s="266"/>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c r="AN76" s="266"/>
      <c r="AO76" s="266"/>
      <c r="AP76" s="266"/>
      <c r="AQ76" s="266"/>
      <c r="AR76" s="266"/>
      <c r="AS76" s="266"/>
      <c r="AT76" s="266"/>
      <c r="AU76" s="266"/>
      <c r="AV76" s="266"/>
      <c r="AW76" s="33"/>
    </row>
    <row r="77" spans="1:49" x14ac:dyDescent="0.15">
      <c r="A77" s="33"/>
      <c r="B77" s="266"/>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c r="AP77" s="266"/>
      <c r="AQ77" s="266"/>
      <c r="AR77" s="266"/>
      <c r="AS77" s="266"/>
      <c r="AT77" s="266"/>
      <c r="AU77" s="266"/>
      <c r="AV77" s="266"/>
      <c r="AW77" s="33"/>
    </row>
    <row r="78" spans="1:49" x14ac:dyDescent="0.15">
      <c r="A78" s="33"/>
      <c r="B78" s="266" t="s">
        <v>104</v>
      </c>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266"/>
      <c r="AV78" s="266"/>
      <c r="AW78" s="33"/>
    </row>
    <row r="79" spans="1:49" x14ac:dyDescent="0.15">
      <c r="A79" s="33"/>
      <c r="B79" s="267"/>
      <c r="C79" s="267"/>
      <c r="D79" s="267"/>
      <c r="E79" s="267"/>
      <c r="F79" s="267"/>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c r="AN79" s="266"/>
      <c r="AO79" s="266"/>
      <c r="AP79" s="266"/>
      <c r="AQ79" s="266"/>
      <c r="AR79" s="266"/>
      <c r="AS79" s="266"/>
      <c r="AT79" s="266"/>
      <c r="AU79" s="266"/>
      <c r="AV79" s="266"/>
      <c r="AW79" s="33"/>
    </row>
    <row r="80" spans="1:49" x14ac:dyDescent="0.15">
      <c r="A80" s="33"/>
      <c r="B80" s="566" t="s">
        <v>65</v>
      </c>
      <c r="C80" s="566"/>
      <c r="D80" s="330" t="s">
        <v>81</v>
      </c>
      <c r="E80" s="331"/>
      <c r="F80" s="395"/>
      <c r="G80" s="566" t="s">
        <v>82</v>
      </c>
      <c r="H80" s="566"/>
      <c r="I80" s="566"/>
      <c r="J80" s="566"/>
      <c r="K80" s="566"/>
      <c r="L80" s="566"/>
      <c r="M80" s="566"/>
      <c r="N80" s="566"/>
      <c r="O80" s="566"/>
      <c r="P80" s="566"/>
      <c r="Q80" s="566"/>
      <c r="R80" s="566"/>
      <c r="S80" s="566"/>
      <c r="T80" s="566"/>
      <c r="U80" s="566"/>
      <c r="V80" s="566"/>
      <c r="W80" s="566"/>
      <c r="X80" s="566"/>
      <c r="Y80" s="566"/>
      <c r="Z80" s="566"/>
      <c r="AA80" s="566"/>
      <c r="AB80" s="566"/>
      <c r="AC80" s="566"/>
      <c r="AD80" s="566"/>
      <c r="AE80" s="566"/>
      <c r="AF80" s="566"/>
      <c r="AG80" s="566"/>
      <c r="AH80" s="566"/>
      <c r="AI80" s="566"/>
      <c r="AJ80" s="566"/>
      <c r="AK80" s="566"/>
      <c r="AL80" s="33"/>
      <c r="AM80" s="33"/>
      <c r="AN80" s="33"/>
      <c r="AO80" s="33"/>
      <c r="AP80" s="33"/>
      <c r="AQ80" s="33"/>
      <c r="AR80" s="33"/>
      <c r="AS80" s="33"/>
      <c r="AT80" s="33"/>
      <c r="AU80" s="33"/>
      <c r="AV80" s="33"/>
      <c r="AW80" s="33"/>
    </row>
    <row r="81" spans="1:49" x14ac:dyDescent="0.15">
      <c r="A81" s="33"/>
      <c r="B81" s="566"/>
      <c r="C81" s="566"/>
      <c r="D81" s="334"/>
      <c r="E81" s="335"/>
      <c r="F81" s="396"/>
      <c r="G81" s="566"/>
      <c r="H81" s="566"/>
      <c r="I81" s="566"/>
      <c r="J81" s="566"/>
      <c r="K81" s="566"/>
      <c r="L81" s="566"/>
      <c r="M81" s="566"/>
      <c r="N81" s="566"/>
      <c r="O81" s="566"/>
      <c r="P81" s="566"/>
      <c r="Q81" s="566"/>
      <c r="R81" s="566"/>
      <c r="S81" s="566"/>
      <c r="T81" s="566"/>
      <c r="U81" s="566"/>
      <c r="V81" s="566"/>
      <c r="W81" s="566"/>
      <c r="X81" s="566"/>
      <c r="Y81" s="566"/>
      <c r="Z81" s="566"/>
      <c r="AA81" s="566"/>
      <c r="AB81" s="566"/>
      <c r="AC81" s="566"/>
      <c r="AD81" s="566"/>
      <c r="AE81" s="566"/>
      <c r="AF81" s="566"/>
      <c r="AG81" s="566"/>
      <c r="AH81" s="566"/>
      <c r="AI81" s="566"/>
      <c r="AJ81" s="566"/>
      <c r="AK81" s="566"/>
      <c r="AL81" s="33"/>
      <c r="AM81" s="33"/>
      <c r="AN81" s="33"/>
      <c r="AO81" s="33"/>
      <c r="AP81" s="33"/>
      <c r="AQ81" s="33"/>
      <c r="AR81" s="33"/>
      <c r="AS81" s="33"/>
      <c r="AT81" s="33"/>
      <c r="AU81" s="33"/>
      <c r="AV81" s="33"/>
      <c r="AW81" s="33"/>
    </row>
    <row r="82" spans="1:49" ht="12" customHeight="1" x14ac:dyDescent="0.15">
      <c r="A82" s="33"/>
      <c r="B82" s="532">
        <v>1</v>
      </c>
      <c r="C82" s="533"/>
      <c r="D82" s="34"/>
      <c r="E82" s="34"/>
      <c r="F82" s="34"/>
      <c r="G82" s="567" t="s">
        <v>105</v>
      </c>
      <c r="H82" s="567"/>
      <c r="I82" s="567"/>
      <c r="J82" s="567"/>
      <c r="K82" s="567"/>
      <c r="L82" s="567"/>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33"/>
      <c r="AM82" s="33"/>
      <c r="AN82" s="33"/>
      <c r="AO82" s="33"/>
      <c r="AP82" s="33"/>
      <c r="AQ82" s="33"/>
      <c r="AR82" s="33"/>
      <c r="AS82" s="33"/>
      <c r="AT82" s="33"/>
      <c r="AU82" s="33"/>
      <c r="AV82" s="33"/>
      <c r="AW82" s="33"/>
    </row>
    <row r="83" spans="1:49" x14ac:dyDescent="0.15">
      <c r="A83" s="33"/>
      <c r="B83" s="532"/>
      <c r="C83" s="533"/>
      <c r="D83" s="34"/>
      <c r="E83" s="34"/>
      <c r="F83" s="34"/>
      <c r="G83" s="567"/>
      <c r="H83" s="567"/>
      <c r="I83" s="567"/>
      <c r="J83" s="567"/>
      <c r="K83" s="567"/>
      <c r="L83" s="567"/>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33"/>
      <c r="AM83" s="33"/>
      <c r="AN83" s="33"/>
      <c r="AO83" s="33"/>
      <c r="AP83" s="33"/>
      <c r="AQ83" s="33"/>
      <c r="AR83" s="33"/>
      <c r="AS83" s="33"/>
      <c r="AT83" s="33"/>
      <c r="AU83" s="33"/>
      <c r="AV83" s="33"/>
      <c r="AW83" s="33"/>
    </row>
    <row r="84" spans="1:49" x14ac:dyDescent="0.15">
      <c r="A84" s="33"/>
      <c r="B84" s="534"/>
      <c r="C84" s="535"/>
      <c r="D84" s="32"/>
      <c r="E84" s="32"/>
      <c r="F84" s="32"/>
      <c r="G84" s="567"/>
      <c r="H84" s="567"/>
      <c r="I84" s="567"/>
      <c r="J84" s="567"/>
      <c r="K84" s="567"/>
      <c r="L84" s="567"/>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33"/>
      <c r="AM84" s="33"/>
      <c r="AN84" s="33"/>
      <c r="AO84" s="33"/>
      <c r="AP84" s="33"/>
      <c r="AQ84" s="33"/>
      <c r="AR84" s="33"/>
      <c r="AS84" s="33"/>
      <c r="AT84" s="33"/>
      <c r="AU84" s="33"/>
      <c r="AV84" s="33"/>
      <c r="AW84" s="33"/>
    </row>
    <row r="85" spans="1:49" x14ac:dyDescent="0.15">
      <c r="A85" s="33"/>
      <c r="B85" s="530">
        <v>2</v>
      </c>
      <c r="C85" s="531"/>
      <c r="D85" s="31"/>
      <c r="E85" s="31"/>
      <c r="F85" s="31"/>
      <c r="G85" s="567" t="s">
        <v>106</v>
      </c>
      <c r="H85" s="567"/>
      <c r="I85" s="567"/>
      <c r="J85" s="567"/>
      <c r="K85" s="567"/>
      <c r="L85" s="567"/>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33"/>
      <c r="AM85" s="33"/>
      <c r="AN85" s="33"/>
      <c r="AO85" s="33"/>
      <c r="AP85" s="33"/>
      <c r="AQ85" s="33"/>
      <c r="AR85" s="33"/>
      <c r="AS85" s="33"/>
      <c r="AT85" s="33"/>
      <c r="AU85" s="33"/>
      <c r="AV85" s="33"/>
      <c r="AW85" s="33"/>
    </row>
    <row r="86" spans="1:49" x14ac:dyDescent="0.15">
      <c r="A86" s="33"/>
      <c r="B86" s="532"/>
      <c r="C86" s="533"/>
      <c r="D86" s="34"/>
      <c r="E86" s="34"/>
      <c r="F86" s="34"/>
      <c r="G86" s="567"/>
      <c r="H86" s="567"/>
      <c r="I86" s="567"/>
      <c r="J86" s="567"/>
      <c r="K86" s="567"/>
      <c r="L86" s="567"/>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33"/>
      <c r="AM86" s="33"/>
      <c r="AN86" s="33"/>
      <c r="AO86" s="33"/>
      <c r="AP86" s="33"/>
      <c r="AQ86" s="33"/>
      <c r="AR86" s="33"/>
      <c r="AS86" s="33"/>
      <c r="AT86" s="33"/>
      <c r="AU86" s="33"/>
      <c r="AV86" s="33"/>
      <c r="AW86" s="33"/>
    </row>
    <row r="87" spans="1:49" x14ac:dyDescent="0.15">
      <c r="A87" s="33"/>
      <c r="B87" s="534"/>
      <c r="C87" s="535"/>
      <c r="D87" s="32"/>
      <c r="E87" s="32"/>
      <c r="F87" s="32"/>
      <c r="G87" s="567"/>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c r="AH87" s="567"/>
      <c r="AI87" s="567"/>
      <c r="AJ87" s="567"/>
      <c r="AK87" s="567"/>
      <c r="AL87" s="33"/>
      <c r="AM87" s="33"/>
      <c r="AN87" s="33"/>
      <c r="AO87" s="33"/>
      <c r="AP87" s="33"/>
      <c r="AQ87" s="33"/>
      <c r="AR87" s="33"/>
      <c r="AS87" s="33"/>
      <c r="AT87" s="33"/>
      <c r="AU87" s="33"/>
      <c r="AV87" s="33"/>
      <c r="AW87" s="33"/>
    </row>
    <row r="88" spans="1:49" x14ac:dyDescent="0.15">
      <c r="A88" s="33"/>
      <c r="B88" s="530">
        <v>3</v>
      </c>
      <c r="C88" s="531"/>
      <c r="D88" s="31"/>
      <c r="E88" s="31"/>
      <c r="F88" s="31"/>
      <c r="G88" s="567" t="s">
        <v>107</v>
      </c>
      <c r="H88" s="567"/>
      <c r="I88" s="567"/>
      <c r="J88" s="567"/>
      <c r="K88" s="567"/>
      <c r="L88" s="567"/>
      <c r="M88" s="567"/>
      <c r="N88" s="567"/>
      <c r="O88" s="567"/>
      <c r="P88" s="567"/>
      <c r="Q88" s="567"/>
      <c r="R88" s="567"/>
      <c r="S88" s="567"/>
      <c r="T88" s="567"/>
      <c r="U88" s="567"/>
      <c r="V88" s="567"/>
      <c r="W88" s="567"/>
      <c r="X88" s="567"/>
      <c r="Y88" s="567"/>
      <c r="Z88" s="567"/>
      <c r="AA88" s="567"/>
      <c r="AB88" s="567"/>
      <c r="AC88" s="567"/>
      <c r="AD88" s="567"/>
      <c r="AE88" s="567"/>
      <c r="AF88" s="567"/>
      <c r="AG88" s="567"/>
      <c r="AH88" s="567"/>
      <c r="AI88" s="567"/>
      <c r="AJ88" s="567"/>
      <c r="AK88" s="567"/>
      <c r="AL88" s="33"/>
      <c r="AM88" s="33"/>
      <c r="AN88" s="33"/>
      <c r="AO88" s="33"/>
      <c r="AP88" s="33"/>
      <c r="AQ88" s="33"/>
      <c r="AR88" s="33"/>
      <c r="AS88" s="33"/>
      <c r="AT88" s="33"/>
      <c r="AU88" s="33"/>
      <c r="AV88" s="33"/>
      <c r="AW88" s="33"/>
    </row>
    <row r="89" spans="1:49" x14ac:dyDescent="0.15">
      <c r="A89" s="33"/>
      <c r="B89" s="532"/>
      <c r="C89" s="533"/>
      <c r="D89" s="34"/>
      <c r="E89" s="34"/>
      <c r="F89" s="34"/>
      <c r="G89" s="567"/>
      <c r="H89" s="567"/>
      <c r="I89" s="567"/>
      <c r="J89" s="567"/>
      <c r="K89" s="567"/>
      <c r="L89" s="567"/>
      <c r="M89" s="567"/>
      <c r="N89" s="567"/>
      <c r="O89" s="567"/>
      <c r="P89" s="567"/>
      <c r="Q89" s="567"/>
      <c r="R89" s="567"/>
      <c r="S89" s="567"/>
      <c r="T89" s="567"/>
      <c r="U89" s="567"/>
      <c r="V89" s="567"/>
      <c r="W89" s="567"/>
      <c r="X89" s="567"/>
      <c r="Y89" s="567"/>
      <c r="Z89" s="567"/>
      <c r="AA89" s="567"/>
      <c r="AB89" s="567"/>
      <c r="AC89" s="567"/>
      <c r="AD89" s="567"/>
      <c r="AE89" s="567"/>
      <c r="AF89" s="567"/>
      <c r="AG89" s="567"/>
      <c r="AH89" s="567"/>
      <c r="AI89" s="567"/>
      <c r="AJ89" s="567"/>
      <c r="AK89" s="567"/>
      <c r="AL89" s="33"/>
      <c r="AM89" s="33"/>
      <c r="AN89" s="33"/>
      <c r="AO89" s="33"/>
      <c r="AP89" s="33"/>
      <c r="AQ89" s="33"/>
      <c r="AR89" s="33"/>
      <c r="AS89" s="33"/>
      <c r="AT89" s="33"/>
      <c r="AU89" s="33"/>
      <c r="AV89" s="33"/>
      <c r="AW89" s="33"/>
    </row>
    <row r="90" spans="1:49" x14ac:dyDescent="0.15">
      <c r="A90" s="33"/>
      <c r="B90" s="534"/>
      <c r="C90" s="535"/>
      <c r="D90" s="32"/>
      <c r="E90" s="32"/>
      <c r="F90" s="32"/>
      <c r="G90" s="567"/>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67"/>
      <c r="AL90" s="33"/>
      <c r="AM90" s="33"/>
      <c r="AN90" s="33"/>
      <c r="AO90" s="33"/>
      <c r="AP90" s="33"/>
      <c r="AQ90" s="33"/>
      <c r="AR90" s="33"/>
      <c r="AS90" s="33"/>
      <c r="AT90" s="33"/>
      <c r="AU90" s="33"/>
      <c r="AV90" s="33"/>
      <c r="AW90" s="33"/>
    </row>
    <row r="91" spans="1:49" x14ac:dyDescent="0.15">
      <c r="A91" s="33"/>
      <c r="B91" s="532">
        <v>4</v>
      </c>
      <c r="C91" s="533"/>
      <c r="D91" s="34"/>
      <c r="E91" s="34"/>
      <c r="F91" s="34"/>
      <c r="G91" s="568" t="s">
        <v>108</v>
      </c>
      <c r="H91" s="568"/>
      <c r="I91" s="568"/>
      <c r="J91" s="568"/>
      <c r="K91" s="568"/>
      <c r="L91" s="568"/>
      <c r="M91" s="568"/>
      <c r="N91" s="568"/>
      <c r="O91" s="568"/>
      <c r="P91" s="568"/>
      <c r="Q91" s="568"/>
      <c r="R91" s="568"/>
      <c r="S91" s="568"/>
      <c r="T91" s="568"/>
      <c r="U91" s="568"/>
      <c r="V91" s="568"/>
      <c r="W91" s="568"/>
      <c r="X91" s="568"/>
      <c r="Y91" s="568"/>
      <c r="Z91" s="568"/>
      <c r="AA91" s="568"/>
      <c r="AB91" s="568"/>
      <c r="AC91" s="568"/>
      <c r="AD91" s="568"/>
      <c r="AE91" s="568"/>
      <c r="AF91" s="568"/>
      <c r="AG91" s="568"/>
      <c r="AH91" s="568"/>
      <c r="AI91" s="568"/>
      <c r="AJ91" s="568"/>
      <c r="AK91" s="568"/>
      <c r="AL91" s="33"/>
      <c r="AM91" s="33"/>
      <c r="AN91" s="33"/>
      <c r="AO91" s="33"/>
      <c r="AP91" s="33"/>
      <c r="AQ91" s="33"/>
      <c r="AR91" s="33"/>
      <c r="AS91" s="33"/>
      <c r="AT91" s="33"/>
      <c r="AU91" s="33"/>
      <c r="AV91" s="33"/>
      <c r="AW91" s="33"/>
    </row>
    <row r="92" spans="1:49" x14ac:dyDescent="0.15">
      <c r="A92" s="33"/>
      <c r="B92" s="532"/>
      <c r="C92" s="533"/>
      <c r="D92" s="34"/>
      <c r="E92" s="34"/>
      <c r="F92" s="34"/>
      <c r="G92" s="568"/>
      <c r="H92" s="568"/>
      <c r="I92" s="568"/>
      <c r="J92" s="568"/>
      <c r="K92" s="568"/>
      <c r="L92" s="568"/>
      <c r="M92" s="568"/>
      <c r="N92" s="568"/>
      <c r="O92" s="568"/>
      <c r="P92" s="568"/>
      <c r="Q92" s="568"/>
      <c r="R92" s="568"/>
      <c r="S92" s="568"/>
      <c r="T92" s="568"/>
      <c r="U92" s="568"/>
      <c r="V92" s="568"/>
      <c r="W92" s="568"/>
      <c r="X92" s="568"/>
      <c r="Y92" s="568"/>
      <c r="Z92" s="568"/>
      <c r="AA92" s="568"/>
      <c r="AB92" s="568"/>
      <c r="AC92" s="568"/>
      <c r="AD92" s="568"/>
      <c r="AE92" s="568"/>
      <c r="AF92" s="568"/>
      <c r="AG92" s="568"/>
      <c r="AH92" s="568"/>
      <c r="AI92" s="568"/>
      <c r="AJ92" s="568"/>
      <c r="AK92" s="568"/>
      <c r="AL92" s="33"/>
      <c r="AM92" s="33"/>
      <c r="AN92" s="33"/>
      <c r="AO92" s="33"/>
      <c r="AP92" s="33"/>
      <c r="AQ92" s="33"/>
      <c r="AR92" s="33"/>
      <c r="AS92" s="33"/>
      <c r="AT92" s="33"/>
      <c r="AU92" s="33"/>
      <c r="AV92" s="33"/>
      <c r="AW92" s="33"/>
    </row>
    <row r="93" spans="1:49" x14ac:dyDescent="0.15">
      <c r="A93" s="33"/>
      <c r="B93" s="534"/>
      <c r="C93" s="535"/>
      <c r="D93" s="32"/>
      <c r="E93" s="32"/>
      <c r="F93" s="32"/>
      <c r="G93" s="568"/>
      <c r="H93" s="568"/>
      <c r="I93" s="568"/>
      <c r="J93" s="568"/>
      <c r="K93" s="568"/>
      <c r="L93" s="568"/>
      <c r="M93" s="568"/>
      <c r="N93" s="568"/>
      <c r="O93" s="568"/>
      <c r="P93" s="568"/>
      <c r="Q93" s="568"/>
      <c r="R93" s="568"/>
      <c r="S93" s="568"/>
      <c r="T93" s="568"/>
      <c r="U93" s="568"/>
      <c r="V93" s="568"/>
      <c r="W93" s="568"/>
      <c r="X93" s="568"/>
      <c r="Y93" s="568"/>
      <c r="Z93" s="568"/>
      <c r="AA93" s="568"/>
      <c r="AB93" s="568"/>
      <c r="AC93" s="568"/>
      <c r="AD93" s="568"/>
      <c r="AE93" s="568"/>
      <c r="AF93" s="568"/>
      <c r="AG93" s="568"/>
      <c r="AH93" s="568"/>
      <c r="AI93" s="568"/>
      <c r="AJ93" s="568"/>
      <c r="AK93" s="568"/>
      <c r="AL93" s="33"/>
      <c r="AM93" s="33"/>
      <c r="AN93" s="33"/>
      <c r="AO93" s="33"/>
      <c r="AP93" s="33"/>
      <c r="AQ93" s="33"/>
      <c r="AR93" s="33"/>
      <c r="AS93" s="33"/>
      <c r="AT93" s="33"/>
      <c r="AU93" s="33"/>
      <c r="AV93" s="33"/>
      <c r="AW93" s="33"/>
    </row>
    <row r="94" spans="1:49" x14ac:dyDescent="0.15">
      <c r="A94" s="33"/>
      <c r="B94" s="530">
        <v>5</v>
      </c>
      <c r="C94" s="531"/>
      <c r="D94" s="31"/>
      <c r="E94" s="31"/>
      <c r="F94" s="31"/>
      <c r="G94" s="568" t="s">
        <v>109</v>
      </c>
      <c r="H94" s="568"/>
      <c r="I94" s="568"/>
      <c r="J94" s="568"/>
      <c r="K94" s="568"/>
      <c r="L94" s="568"/>
      <c r="M94" s="568"/>
      <c r="N94" s="568"/>
      <c r="O94" s="568"/>
      <c r="P94" s="568"/>
      <c r="Q94" s="568"/>
      <c r="R94" s="568"/>
      <c r="S94" s="568"/>
      <c r="T94" s="568"/>
      <c r="U94" s="568"/>
      <c r="V94" s="568"/>
      <c r="W94" s="568"/>
      <c r="X94" s="568"/>
      <c r="Y94" s="568"/>
      <c r="Z94" s="568"/>
      <c r="AA94" s="568"/>
      <c r="AB94" s="568"/>
      <c r="AC94" s="568"/>
      <c r="AD94" s="568"/>
      <c r="AE94" s="568"/>
      <c r="AF94" s="568"/>
      <c r="AG94" s="568"/>
      <c r="AH94" s="568"/>
      <c r="AI94" s="568"/>
      <c r="AJ94" s="568"/>
      <c r="AK94" s="568"/>
      <c r="AL94" s="33"/>
      <c r="AM94" s="33"/>
      <c r="AN94" s="33"/>
      <c r="AO94" s="33"/>
      <c r="AP94" s="33"/>
      <c r="AQ94" s="33"/>
      <c r="AR94" s="33"/>
      <c r="AS94" s="33"/>
      <c r="AT94" s="33"/>
      <c r="AU94" s="33"/>
      <c r="AV94" s="33"/>
      <c r="AW94" s="33"/>
    </row>
    <row r="95" spans="1:49" x14ac:dyDescent="0.15">
      <c r="A95" s="33"/>
      <c r="B95" s="532"/>
      <c r="C95" s="533"/>
      <c r="D95" s="34"/>
      <c r="E95" s="34"/>
      <c r="F95" s="34"/>
      <c r="G95" s="568"/>
      <c r="H95" s="568"/>
      <c r="I95" s="568"/>
      <c r="J95" s="568"/>
      <c r="K95" s="568"/>
      <c r="L95" s="568"/>
      <c r="M95" s="568"/>
      <c r="N95" s="568"/>
      <c r="O95" s="568"/>
      <c r="P95" s="568"/>
      <c r="Q95" s="568"/>
      <c r="R95" s="568"/>
      <c r="S95" s="568"/>
      <c r="T95" s="568"/>
      <c r="U95" s="568"/>
      <c r="V95" s="568"/>
      <c r="W95" s="568"/>
      <c r="X95" s="568"/>
      <c r="Y95" s="568"/>
      <c r="Z95" s="568"/>
      <c r="AA95" s="568"/>
      <c r="AB95" s="568"/>
      <c r="AC95" s="568"/>
      <c r="AD95" s="568"/>
      <c r="AE95" s="568"/>
      <c r="AF95" s="568"/>
      <c r="AG95" s="568"/>
      <c r="AH95" s="568"/>
      <c r="AI95" s="568"/>
      <c r="AJ95" s="568"/>
      <c r="AK95" s="568"/>
      <c r="AL95" s="33"/>
      <c r="AM95" s="33"/>
      <c r="AN95" s="33"/>
      <c r="AO95" s="33"/>
      <c r="AP95" s="33"/>
      <c r="AQ95" s="33"/>
      <c r="AR95" s="33"/>
      <c r="AS95" s="33"/>
      <c r="AT95" s="33"/>
      <c r="AU95" s="33"/>
      <c r="AV95" s="33"/>
      <c r="AW95" s="33"/>
    </row>
    <row r="96" spans="1:49" x14ac:dyDescent="0.15">
      <c r="A96" s="33"/>
      <c r="B96" s="534"/>
      <c r="C96" s="535"/>
      <c r="D96" s="32"/>
      <c r="E96" s="32"/>
      <c r="F96" s="32"/>
      <c r="G96" s="568"/>
      <c r="H96" s="568"/>
      <c r="I96" s="568"/>
      <c r="J96" s="568"/>
      <c r="K96" s="568"/>
      <c r="L96" s="568"/>
      <c r="M96" s="568"/>
      <c r="N96" s="568"/>
      <c r="O96" s="568"/>
      <c r="P96" s="568"/>
      <c r="Q96" s="568"/>
      <c r="R96" s="568"/>
      <c r="S96" s="568"/>
      <c r="T96" s="568"/>
      <c r="U96" s="568"/>
      <c r="V96" s="568"/>
      <c r="W96" s="568"/>
      <c r="X96" s="568"/>
      <c r="Y96" s="568"/>
      <c r="Z96" s="568"/>
      <c r="AA96" s="568"/>
      <c r="AB96" s="568"/>
      <c r="AC96" s="568"/>
      <c r="AD96" s="568"/>
      <c r="AE96" s="568"/>
      <c r="AF96" s="568"/>
      <c r="AG96" s="568"/>
      <c r="AH96" s="568"/>
      <c r="AI96" s="568"/>
      <c r="AJ96" s="568"/>
      <c r="AK96" s="568"/>
      <c r="AL96" s="33"/>
      <c r="AM96" s="33"/>
      <c r="AN96" s="33"/>
      <c r="AO96" s="33"/>
      <c r="AP96" s="33"/>
      <c r="AQ96" s="33"/>
      <c r="AR96" s="33"/>
      <c r="AS96" s="33"/>
      <c r="AT96" s="33"/>
      <c r="AU96" s="33"/>
      <c r="AV96" s="33"/>
      <c r="AW96" s="33"/>
    </row>
    <row r="97" spans="1:49" x14ac:dyDescent="0.15">
      <c r="A97" s="33"/>
      <c r="B97" s="530">
        <v>6</v>
      </c>
      <c r="C97" s="531"/>
      <c r="D97" s="31"/>
      <c r="E97" s="31"/>
      <c r="F97" s="31"/>
      <c r="G97" s="568" t="s">
        <v>110</v>
      </c>
      <c r="H97" s="568"/>
      <c r="I97" s="568"/>
      <c r="J97" s="568"/>
      <c r="K97" s="568"/>
      <c r="L97" s="568"/>
      <c r="M97" s="568"/>
      <c r="N97" s="568"/>
      <c r="O97" s="568"/>
      <c r="P97" s="568"/>
      <c r="Q97" s="568"/>
      <c r="R97" s="568"/>
      <c r="S97" s="568"/>
      <c r="T97" s="568"/>
      <c r="U97" s="568"/>
      <c r="V97" s="568"/>
      <c r="W97" s="568"/>
      <c r="X97" s="568"/>
      <c r="Y97" s="568"/>
      <c r="Z97" s="568"/>
      <c r="AA97" s="568"/>
      <c r="AB97" s="568"/>
      <c r="AC97" s="568"/>
      <c r="AD97" s="568"/>
      <c r="AE97" s="568"/>
      <c r="AF97" s="568"/>
      <c r="AG97" s="568"/>
      <c r="AH97" s="568"/>
      <c r="AI97" s="568"/>
      <c r="AJ97" s="568"/>
      <c r="AK97" s="568"/>
      <c r="AL97" s="33"/>
      <c r="AM97" s="33"/>
      <c r="AN97" s="33"/>
      <c r="AO97" s="33"/>
      <c r="AP97" s="33"/>
      <c r="AQ97" s="33"/>
      <c r="AR97" s="33"/>
      <c r="AS97" s="33"/>
      <c r="AT97" s="33"/>
      <c r="AU97" s="33"/>
      <c r="AV97" s="33"/>
      <c r="AW97" s="33"/>
    </row>
    <row r="98" spans="1:49" x14ac:dyDescent="0.15">
      <c r="A98" s="33"/>
      <c r="B98" s="532"/>
      <c r="C98" s="533"/>
      <c r="D98" s="34"/>
      <c r="E98" s="34"/>
      <c r="F98" s="34"/>
      <c r="G98" s="568"/>
      <c r="H98" s="568"/>
      <c r="I98" s="568"/>
      <c r="J98" s="568"/>
      <c r="K98" s="568"/>
      <c r="L98" s="568"/>
      <c r="M98" s="568"/>
      <c r="N98" s="568"/>
      <c r="O98" s="568"/>
      <c r="P98" s="568"/>
      <c r="Q98" s="568"/>
      <c r="R98" s="568"/>
      <c r="S98" s="568"/>
      <c r="T98" s="568"/>
      <c r="U98" s="568"/>
      <c r="V98" s="568"/>
      <c r="W98" s="568"/>
      <c r="X98" s="568"/>
      <c r="Y98" s="568"/>
      <c r="Z98" s="568"/>
      <c r="AA98" s="568"/>
      <c r="AB98" s="568"/>
      <c r="AC98" s="568"/>
      <c r="AD98" s="568"/>
      <c r="AE98" s="568"/>
      <c r="AF98" s="568"/>
      <c r="AG98" s="568"/>
      <c r="AH98" s="568"/>
      <c r="AI98" s="568"/>
      <c r="AJ98" s="568"/>
      <c r="AK98" s="568"/>
      <c r="AL98" s="33"/>
      <c r="AM98" s="33"/>
      <c r="AN98" s="33"/>
      <c r="AO98" s="33"/>
      <c r="AP98" s="33"/>
      <c r="AQ98" s="33"/>
      <c r="AR98" s="33"/>
      <c r="AS98" s="33"/>
      <c r="AT98" s="33"/>
      <c r="AU98" s="33"/>
      <c r="AV98" s="33"/>
      <c r="AW98" s="33"/>
    </row>
    <row r="99" spans="1:49" x14ac:dyDescent="0.15">
      <c r="A99" s="33"/>
      <c r="B99" s="534"/>
      <c r="C99" s="535"/>
      <c r="D99" s="32"/>
      <c r="E99" s="32"/>
      <c r="F99" s="32"/>
      <c r="G99" s="568"/>
      <c r="H99" s="568"/>
      <c r="I99" s="568"/>
      <c r="J99" s="568"/>
      <c r="K99" s="568"/>
      <c r="L99" s="568"/>
      <c r="M99" s="568"/>
      <c r="N99" s="568"/>
      <c r="O99" s="568"/>
      <c r="P99" s="568"/>
      <c r="Q99" s="568"/>
      <c r="R99" s="568"/>
      <c r="S99" s="568"/>
      <c r="T99" s="568"/>
      <c r="U99" s="568"/>
      <c r="V99" s="568"/>
      <c r="W99" s="568"/>
      <c r="X99" s="568"/>
      <c r="Y99" s="568"/>
      <c r="Z99" s="568"/>
      <c r="AA99" s="568"/>
      <c r="AB99" s="568"/>
      <c r="AC99" s="568"/>
      <c r="AD99" s="568"/>
      <c r="AE99" s="568"/>
      <c r="AF99" s="568"/>
      <c r="AG99" s="568"/>
      <c r="AH99" s="568"/>
      <c r="AI99" s="568"/>
      <c r="AJ99" s="568"/>
      <c r="AK99" s="568"/>
      <c r="AL99" s="33"/>
      <c r="AM99" s="33"/>
      <c r="AN99" s="33"/>
      <c r="AO99" s="33"/>
      <c r="AP99" s="33"/>
      <c r="AQ99" s="33"/>
      <c r="AR99" s="33"/>
      <c r="AS99" s="33"/>
      <c r="AT99" s="33"/>
      <c r="AU99" s="33"/>
      <c r="AV99" s="33"/>
      <c r="AW99" s="33"/>
    </row>
    <row r="100" spans="1:49" x14ac:dyDescent="0.15">
      <c r="A100" s="33"/>
      <c r="B100" s="530">
        <v>7</v>
      </c>
      <c r="C100" s="531"/>
      <c r="D100" s="31"/>
      <c r="E100" s="31"/>
      <c r="F100" s="31"/>
      <c r="G100" s="567" t="s">
        <v>111</v>
      </c>
      <c r="H100" s="567"/>
      <c r="I100" s="567"/>
      <c r="J100" s="567"/>
      <c r="K100" s="567"/>
      <c r="L100" s="567"/>
      <c r="M100" s="567"/>
      <c r="N100" s="567"/>
      <c r="O100" s="567"/>
      <c r="P100" s="567"/>
      <c r="Q100" s="567"/>
      <c r="R100" s="567"/>
      <c r="S100" s="567"/>
      <c r="T100" s="567"/>
      <c r="U100" s="567"/>
      <c r="V100" s="567"/>
      <c r="W100" s="567"/>
      <c r="X100" s="567"/>
      <c r="Y100" s="567"/>
      <c r="Z100" s="567"/>
      <c r="AA100" s="567"/>
      <c r="AB100" s="567"/>
      <c r="AC100" s="567"/>
      <c r="AD100" s="567"/>
      <c r="AE100" s="567"/>
      <c r="AF100" s="567"/>
      <c r="AG100" s="567"/>
      <c r="AH100" s="567"/>
      <c r="AI100" s="567"/>
      <c r="AJ100" s="567"/>
      <c r="AK100" s="567"/>
      <c r="AL100" s="33"/>
      <c r="AM100" s="33"/>
      <c r="AN100" s="33"/>
      <c r="AO100" s="33"/>
      <c r="AP100" s="33"/>
      <c r="AQ100" s="33"/>
      <c r="AR100" s="33"/>
      <c r="AS100" s="33"/>
      <c r="AT100" s="33"/>
      <c r="AU100" s="33"/>
      <c r="AV100" s="33"/>
      <c r="AW100" s="33"/>
    </row>
    <row r="101" spans="1:49" x14ac:dyDescent="0.15">
      <c r="A101" s="33"/>
      <c r="B101" s="532"/>
      <c r="C101" s="533"/>
      <c r="D101" s="34"/>
      <c r="E101" s="34"/>
      <c r="F101" s="34"/>
      <c r="G101" s="567"/>
      <c r="H101" s="567"/>
      <c r="I101" s="567"/>
      <c r="J101" s="567"/>
      <c r="K101" s="567"/>
      <c r="L101" s="567"/>
      <c r="M101" s="567"/>
      <c r="N101" s="567"/>
      <c r="O101" s="567"/>
      <c r="P101" s="567"/>
      <c r="Q101" s="567"/>
      <c r="R101" s="567"/>
      <c r="S101" s="567"/>
      <c r="T101" s="567"/>
      <c r="U101" s="567"/>
      <c r="V101" s="567"/>
      <c r="W101" s="567"/>
      <c r="X101" s="567"/>
      <c r="Y101" s="567"/>
      <c r="Z101" s="567"/>
      <c r="AA101" s="567"/>
      <c r="AB101" s="567"/>
      <c r="AC101" s="567"/>
      <c r="AD101" s="567"/>
      <c r="AE101" s="567"/>
      <c r="AF101" s="567"/>
      <c r="AG101" s="567"/>
      <c r="AH101" s="567"/>
      <c r="AI101" s="567"/>
      <c r="AJ101" s="567"/>
      <c r="AK101" s="567"/>
      <c r="AL101" s="33"/>
      <c r="AM101" s="33"/>
      <c r="AN101" s="33"/>
      <c r="AO101" s="33"/>
      <c r="AP101" s="33"/>
      <c r="AQ101" s="33"/>
      <c r="AR101" s="33"/>
      <c r="AS101" s="33"/>
      <c r="AT101" s="33"/>
      <c r="AU101" s="33"/>
      <c r="AV101" s="33"/>
      <c r="AW101" s="33"/>
    </row>
    <row r="102" spans="1:49" x14ac:dyDescent="0.15">
      <c r="A102" s="33"/>
      <c r="B102" s="534"/>
      <c r="C102" s="535"/>
      <c r="D102" s="32"/>
      <c r="E102" s="32"/>
      <c r="F102" s="32"/>
      <c r="G102" s="567"/>
      <c r="H102" s="567"/>
      <c r="I102" s="567"/>
      <c r="J102" s="567"/>
      <c r="K102" s="567"/>
      <c r="L102" s="567"/>
      <c r="M102" s="567"/>
      <c r="N102" s="567"/>
      <c r="O102" s="567"/>
      <c r="P102" s="567"/>
      <c r="Q102" s="567"/>
      <c r="R102" s="567"/>
      <c r="S102" s="567"/>
      <c r="T102" s="567"/>
      <c r="U102" s="567"/>
      <c r="V102" s="567"/>
      <c r="W102" s="567"/>
      <c r="X102" s="567"/>
      <c r="Y102" s="567"/>
      <c r="Z102" s="567"/>
      <c r="AA102" s="567"/>
      <c r="AB102" s="567"/>
      <c r="AC102" s="567"/>
      <c r="AD102" s="567"/>
      <c r="AE102" s="567"/>
      <c r="AF102" s="567"/>
      <c r="AG102" s="567"/>
      <c r="AH102" s="567"/>
      <c r="AI102" s="567"/>
      <c r="AJ102" s="567"/>
      <c r="AK102" s="567"/>
      <c r="AL102" s="33"/>
      <c r="AM102" s="33"/>
      <c r="AN102" s="33"/>
      <c r="AO102" s="33"/>
      <c r="AP102" s="33"/>
      <c r="AQ102" s="33"/>
      <c r="AR102" s="33"/>
      <c r="AS102" s="33"/>
      <c r="AT102" s="33"/>
      <c r="AU102" s="33"/>
      <c r="AV102" s="33"/>
      <c r="AW102" s="33"/>
    </row>
    <row r="103" spans="1:49" x14ac:dyDescent="0.15">
      <c r="A103" s="33"/>
      <c r="B103" s="34"/>
      <c r="C103" s="34"/>
      <c r="D103" s="34"/>
      <c r="E103" s="34"/>
      <c r="F103" s="34"/>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3"/>
    </row>
    <row r="104" spans="1:49" x14ac:dyDescent="0.1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row>
    <row r="105" spans="1:49" x14ac:dyDescent="0.1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row>
    <row r="106" spans="1:49" x14ac:dyDescent="0.1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row>
    <row r="107" spans="1:49" x14ac:dyDescent="0.1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row>
    <row r="108" spans="1:49" x14ac:dyDescent="0.1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row>
    <row r="109" spans="1:49" x14ac:dyDescent="0.1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row>
    <row r="110" spans="1:49" x14ac:dyDescent="0.1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row>
    <row r="111" spans="1:49" x14ac:dyDescent="0.1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row>
    <row r="112" spans="1:49" x14ac:dyDescent="0.1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row>
    <row r="113" spans="1:49" x14ac:dyDescent="0.1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row>
  </sheetData>
  <sheetProtection algorithmName="SHA-512" hashValue="F9afCyq7HuUZ0JaHgV5+UMoweb61QEZx2HUeG6j5QfJN30pxWfmWoMjsxXH5wY3vCr3N4Daj9nkenaBYk5HBGA==" saltValue="8DlHrEOGLLQY6lOgGOzJag=="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zoomScaleNormal="100" workbookViewId="0"/>
  </sheetViews>
  <sheetFormatPr defaultColWidth="9" defaultRowHeight="13.5" x14ac:dyDescent="0.15"/>
  <cols>
    <col min="1" max="1" width="2.875" style="51" customWidth="1"/>
    <col min="2" max="2" width="9" style="51"/>
    <col min="3" max="3" width="14.625" style="51" bestFit="1" customWidth="1"/>
    <col min="4" max="4" width="74.375" style="51" customWidth="1"/>
    <col min="5" max="5" width="17.875" style="51" customWidth="1"/>
    <col min="6" max="16384" width="9" style="51"/>
  </cols>
  <sheetData>
    <row r="1" spans="1:5" x14ac:dyDescent="0.15">
      <c r="A1" s="51" t="s">
        <v>112</v>
      </c>
    </row>
    <row r="2" spans="1:5" x14ac:dyDescent="0.15">
      <c r="B2" s="70" t="s">
        <v>113</v>
      </c>
      <c r="C2" s="70" t="s">
        <v>114</v>
      </c>
      <c r="D2" s="70" t="s">
        <v>115</v>
      </c>
      <c r="E2" s="70" t="s">
        <v>116</v>
      </c>
    </row>
    <row r="3" spans="1:5" x14ac:dyDescent="0.15">
      <c r="B3" s="68" t="s">
        <v>117</v>
      </c>
      <c r="C3" s="69" t="s">
        <v>118</v>
      </c>
      <c r="D3" s="68" t="s">
        <v>119</v>
      </c>
      <c r="E3" s="68"/>
    </row>
    <row r="4" spans="1:5" ht="96" customHeight="1" x14ac:dyDescent="0.15">
      <c r="B4" s="68" t="s">
        <v>120</v>
      </c>
      <c r="C4" s="69">
        <v>45375</v>
      </c>
      <c r="D4" s="71" t="s">
        <v>121</v>
      </c>
      <c r="E4" s="68"/>
    </row>
    <row r="5" spans="1:5" x14ac:dyDescent="0.15">
      <c r="B5" s="68" t="s">
        <v>122</v>
      </c>
      <c r="C5" s="69">
        <v>45376</v>
      </c>
      <c r="D5" s="68" t="s">
        <v>123</v>
      </c>
      <c r="E5" s="68"/>
    </row>
    <row r="6" spans="1:5" ht="294" x14ac:dyDescent="0.15">
      <c r="B6" s="68" t="s">
        <v>124</v>
      </c>
      <c r="C6" s="69" t="s">
        <v>125</v>
      </c>
      <c r="D6" s="93" t="s">
        <v>126</v>
      </c>
      <c r="E6" s="68"/>
    </row>
    <row r="7" spans="1:5" ht="45" x14ac:dyDescent="0.15">
      <c r="B7" s="68" t="s">
        <v>124</v>
      </c>
      <c r="C7" s="69">
        <v>45394</v>
      </c>
      <c r="D7" s="99" t="s">
        <v>127</v>
      </c>
      <c r="E7" s="68"/>
    </row>
    <row r="8" spans="1:5" x14ac:dyDescent="0.15">
      <c r="B8" s="68" t="s">
        <v>167</v>
      </c>
      <c r="C8" s="69">
        <v>45413</v>
      </c>
      <c r="D8" s="99" t="s">
        <v>168</v>
      </c>
      <c r="E8" s="68"/>
    </row>
    <row r="9" spans="1:5" ht="45" x14ac:dyDescent="0.15">
      <c r="B9" s="68" t="s">
        <v>214</v>
      </c>
      <c r="C9" s="69">
        <v>45468</v>
      </c>
      <c r="D9" s="99" t="s">
        <v>216</v>
      </c>
      <c r="E9" s="71" t="s">
        <v>215</v>
      </c>
    </row>
    <row r="10" spans="1:5" x14ac:dyDescent="0.15">
      <c r="B10" s="68" t="s">
        <v>221</v>
      </c>
      <c r="C10" s="69">
        <v>45484</v>
      </c>
      <c r="D10" s="99" t="s">
        <v>222</v>
      </c>
      <c r="E10" s="68"/>
    </row>
    <row r="11" spans="1:5" ht="22.5" x14ac:dyDescent="0.15">
      <c r="B11" s="68" t="s">
        <v>229</v>
      </c>
      <c r="C11" s="69">
        <v>45532</v>
      </c>
      <c r="D11" s="99" t="s">
        <v>230</v>
      </c>
      <c r="E11" s="68"/>
    </row>
    <row r="12" spans="1:5" x14ac:dyDescent="0.15">
      <c r="B12" s="68" t="s">
        <v>236</v>
      </c>
      <c r="C12" s="69">
        <v>45555</v>
      </c>
      <c r="D12" s="197" t="s">
        <v>237</v>
      </c>
      <c r="E12" s="68"/>
    </row>
    <row r="13" spans="1:5" ht="45" x14ac:dyDescent="0.15">
      <c r="B13" s="68" t="s">
        <v>239</v>
      </c>
      <c r="C13" s="69">
        <v>45588</v>
      </c>
      <c r="D13" s="99" t="s">
        <v>240</v>
      </c>
      <c r="E13" s="68"/>
    </row>
    <row r="14" spans="1:5" x14ac:dyDescent="0.15">
      <c r="B14" s="68"/>
      <c r="C14" s="68"/>
      <c r="D14" s="68"/>
      <c r="E14" s="68"/>
    </row>
    <row r="15" spans="1:5" x14ac:dyDescent="0.15">
      <c r="B15" s="68"/>
      <c r="C15" s="68"/>
      <c r="D15" s="68"/>
      <c r="E15" s="68"/>
    </row>
    <row r="16" spans="1:5" x14ac:dyDescent="0.15">
      <c r="B16" s="68"/>
      <c r="C16" s="68"/>
      <c r="D16" s="68"/>
      <c r="E16" s="68"/>
    </row>
    <row r="17" spans="2:5" x14ac:dyDescent="0.15">
      <c r="B17" s="68"/>
      <c r="C17" s="68"/>
      <c r="D17" s="68"/>
      <c r="E17" s="68"/>
    </row>
    <row r="18" spans="2:5" x14ac:dyDescent="0.15">
      <c r="B18" s="68"/>
      <c r="C18" s="68"/>
      <c r="D18" s="68"/>
      <c r="E18" s="68"/>
    </row>
  </sheetData>
  <sheetProtection algorithmName="SHA-512" hashValue="XmIUt0Ai+Ib0a5kMcChjqsZZ2LT8Zgv6jfsLiectr/jWG/GBLIIDqKitWA4mNJ5gsdGvrCCHLz+clDsI7tAzWw==" saltValue="xA1Sy7NAKUXQn4RvXyGsP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zoomScaleNormal="100" workbookViewId="0"/>
  </sheetViews>
  <sheetFormatPr defaultColWidth="9" defaultRowHeight="13.5" x14ac:dyDescent="0.15"/>
  <cols>
    <col min="1" max="1" width="7.375" style="51" customWidth="1"/>
    <col min="2" max="2" width="19" style="51" customWidth="1"/>
    <col min="3" max="3" width="25" style="51" customWidth="1"/>
    <col min="4" max="4" width="14.875" style="51" customWidth="1"/>
    <col min="5" max="5" width="19" style="51" customWidth="1"/>
    <col min="6" max="6" width="13.875" style="51" customWidth="1"/>
    <col min="7" max="7" width="19" style="51" customWidth="1"/>
    <col min="8" max="8" width="15" style="51" customWidth="1"/>
    <col min="9" max="16384" width="9" style="51"/>
  </cols>
  <sheetData>
    <row r="1" spans="1:9" x14ac:dyDescent="0.15">
      <c r="H1" s="115" t="str">
        <f>'①製品審査申請書（工業会用）'!J1</f>
        <v>Ver.4.0</v>
      </c>
    </row>
    <row r="2" spans="1:9" x14ac:dyDescent="0.15">
      <c r="A2" s="570" t="s">
        <v>128</v>
      </c>
      <c r="B2" s="570"/>
      <c r="C2" s="68" t="str">
        <f>"CT0037-"&amp;E4</f>
        <v>CT0037-</v>
      </c>
    </row>
    <row r="3" spans="1:9" x14ac:dyDescent="0.15">
      <c r="G3" s="51" t="s">
        <v>170</v>
      </c>
    </row>
    <row r="4" spans="1:9" x14ac:dyDescent="0.15">
      <c r="B4" s="70" t="s">
        <v>4</v>
      </c>
      <c r="C4" s="73" t="str">
        <f>製品カテゴリ</f>
        <v>複合加工機</v>
      </c>
      <c r="D4" s="74" t="s">
        <v>129</v>
      </c>
      <c r="E4" s="109" t="s">
        <v>169</v>
      </c>
      <c r="G4" s="569" t="str">
        <f>省力化機能パラメータ</f>
        <v>省力化パラメータなし</v>
      </c>
      <c r="H4" s="569"/>
      <c r="I4" s="569"/>
    </row>
    <row r="5" spans="1:9" x14ac:dyDescent="0.15">
      <c r="B5" s="70" t="s">
        <v>130</v>
      </c>
      <c r="C5" s="68">
        <f>製造事業者名</f>
        <v>0</v>
      </c>
      <c r="E5" s="108" t="str">
        <f>IF(LEN(E4)=6,"OK","入力してください")</f>
        <v>入力してください</v>
      </c>
      <c r="G5" s="569"/>
      <c r="H5" s="569"/>
      <c r="I5" s="569"/>
    </row>
    <row r="6" spans="1:9" x14ac:dyDescent="0.15">
      <c r="B6" s="70" t="s">
        <v>131</v>
      </c>
      <c r="C6" s="68">
        <f>型番</f>
        <v>0</v>
      </c>
      <c r="G6" s="569"/>
      <c r="H6" s="569"/>
      <c r="I6" s="569"/>
    </row>
    <row r="7" spans="1:9" x14ac:dyDescent="0.15">
      <c r="B7" s="70" t="s">
        <v>132</v>
      </c>
      <c r="C7" s="75">
        <f>機器費用</f>
        <v>0</v>
      </c>
      <c r="D7" s="51" t="s">
        <v>133</v>
      </c>
      <c r="G7" s="569"/>
      <c r="H7" s="569"/>
      <c r="I7" s="569"/>
    </row>
    <row r="8" spans="1:9" x14ac:dyDescent="0.15">
      <c r="B8" s="70" t="s">
        <v>8</v>
      </c>
      <c r="C8" s="75">
        <f>設定費用</f>
        <v>0</v>
      </c>
      <c r="D8" s="51" t="s">
        <v>133</v>
      </c>
      <c r="G8" s="569"/>
      <c r="H8" s="569"/>
      <c r="I8" s="569"/>
    </row>
    <row r="9" spans="1:9" ht="14.25" thickBot="1" x14ac:dyDescent="0.2"/>
    <row r="10" spans="1:9" x14ac:dyDescent="0.15">
      <c r="D10" s="72" t="s">
        <v>134</v>
      </c>
      <c r="E10" s="74"/>
      <c r="F10" s="72" t="s">
        <v>135</v>
      </c>
      <c r="G10" s="104"/>
      <c r="H10" s="107" t="s">
        <v>166</v>
      </c>
    </row>
    <row r="11" spans="1:9" x14ac:dyDescent="0.15">
      <c r="B11" s="76" t="s">
        <v>5</v>
      </c>
      <c r="C11" s="77" t="s">
        <v>136</v>
      </c>
      <c r="D11" s="76" t="s">
        <v>134</v>
      </c>
      <c r="E11" s="78" t="s">
        <v>137</v>
      </c>
      <c r="F11" s="76" t="s">
        <v>138</v>
      </c>
      <c r="G11" s="105" t="s">
        <v>137</v>
      </c>
      <c r="H11" s="106"/>
    </row>
    <row r="12" spans="1:9" ht="14.25" thickBot="1" x14ac:dyDescent="0.2">
      <c r="B12" s="198" t="s">
        <v>37</v>
      </c>
      <c r="C12" s="199" t="s">
        <v>37</v>
      </c>
      <c r="D12" s="200">
        <f>省力化指数</f>
        <v>0.64</v>
      </c>
      <c r="E12" s="201" t="str">
        <f>審査結果</f>
        <v>適格</v>
      </c>
      <c r="F12" s="202"/>
      <c r="G12" s="105" t="s">
        <v>241</v>
      </c>
      <c r="H12" s="203" t="str">
        <f>E12</f>
        <v>適格</v>
      </c>
    </row>
  </sheetData>
  <sheetProtection algorithmName="SHA-512" hashValue="bKfigrqZlKUm5xUYRJT0FFxlvVnYaQtB7rFXbRXosk20UY+psL/qBx1iUe8Ywgnt/BuDHdRKJC1coRUJAIjOvA==" saltValue="NCV7VVvvqkRgguu50UxaQQ==" spinCount="100000" sheet="1" objects="1" scenarios="1"/>
  <mergeCells count="2">
    <mergeCell ref="G4:I8"/>
    <mergeCell ref="A2:B2"/>
  </mergeCells>
  <phoneticPr fontId="1"/>
  <conditionalFormatting sqref="E12">
    <cfRule type="cellIs" dxfId="3" priority="3" operator="equal">
      <formula>"適格"</formula>
    </cfRule>
    <cfRule type="cellIs" dxfId="2" priority="4" operator="equal">
      <formula>"不適"</formula>
    </cfRule>
  </conditionalFormatting>
  <conditionalFormatting sqref="H12">
    <cfRule type="cellIs" dxfId="1" priority="1" operator="equal">
      <formula>"適格"</formula>
    </cfRule>
    <cfRule type="cellIs" dxfId="0"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zoomScaleNormal="100" workbookViewId="0"/>
  </sheetViews>
  <sheetFormatPr defaultRowHeight="13.5" x14ac:dyDescent="0.15"/>
  <cols>
    <col min="1" max="1" width="27.625" bestFit="1" customWidth="1"/>
    <col min="2" max="2" width="7.125" bestFit="1" customWidth="1"/>
    <col min="4" max="11" width="15.125" bestFit="1" customWidth="1"/>
  </cols>
  <sheetData>
    <row r="1" spans="14:14" x14ac:dyDescent="0.15">
      <c r="N1" s="26"/>
    </row>
  </sheetData>
  <sheetProtection algorithmName="SHA-512" hashValue="iy63PY1ijLBM496MJkldlWhcSFRECzqu11yBkZTya/4XCsE6AUpyEUPYgQ+65EqCiTK523n8p2k6dCUVjWUG3g==" saltValue="Gcj0bUveR8JLqCbtHePCgQ=="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2AC9F-0816-453E-8A72-737002BB3604}">
  <sheetPr>
    <pageSetUpPr fitToPage="1"/>
  </sheetPr>
  <dimension ref="B2:Q39"/>
  <sheetViews>
    <sheetView view="pageBreakPreview" zoomScaleNormal="100" zoomScaleSheetLayoutView="100" workbookViewId="0"/>
  </sheetViews>
  <sheetFormatPr defaultRowHeight="13.5" x14ac:dyDescent="0.15"/>
  <cols>
    <col min="1" max="2" width="2.875" customWidth="1"/>
    <col min="3" max="3" width="28.125" customWidth="1"/>
    <col min="4" max="4" width="10.625" customWidth="1"/>
    <col min="5" max="5" width="9.5" customWidth="1"/>
    <col min="6" max="6" width="11.125" customWidth="1"/>
    <col min="7" max="7" width="3.375" customWidth="1"/>
    <col min="8" max="8" width="9.5" customWidth="1"/>
    <col min="9" max="9" width="11.125" customWidth="1"/>
    <col min="10" max="10" width="3.375" bestFit="1" customWidth="1"/>
    <col min="11" max="11" width="9.5" customWidth="1"/>
    <col min="12" max="12" width="11.125" customWidth="1"/>
    <col min="13" max="13" width="3.375" bestFit="1" customWidth="1"/>
    <col min="14" max="14" width="9.5" customWidth="1"/>
    <col min="15" max="15" width="11.125" customWidth="1"/>
    <col min="16" max="17" width="2.875" customWidth="1"/>
  </cols>
  <sheetData>
    <row r="2" spans="2:16" ht="24" x14ac:dyDescent="0.15">
      <c r="C2" s="242" t="s">
        <v>140</v>
      </c>
      <c r="D2" s="242"/>
      <c r="E2" s="242"/>
      <c r="F2" s="242"/>
      <c r="G2" s="242"/>
      <c r="H2" s="242"/>
      <c r="I2" s="242"/>
      <c r="J2" s="242"/>
      <c r="K2" s="242"/>
      <c r="L2" s="242"/>
      <c r="M2" s="242"/>
      <c r="N2" s="242"/>
      <c r="O2" s="242"/>
    </row>
    <row r="3" spans="2:16" ht="7.5" customHeight="1" x14ac:dyDescent="0.15">
      <c r="C3" s="20"/>
      <c r="D3" s="20"/>
      <c r="E3" s="20"/>
      <c r="F3" s="20"/>
      <c r="G3" s="20"/>
      <c r="H3" s="20"/>
      <c r="I3" s="20"/>
      <c r="J3" s="20"/>
      <c r="K3" s="20"/>
      <c r="L3" s="20"/>
      <c r="M3" s="20"/>
      <c r="N3" s="20"/>
      <c r="O3" s="20"/>
    </row>
    <row r="4" spans="2:16" ht="15" customHeight="1" x14ac:dyDescent="0.15">
      <c r="C4" s="46" t="str">
        <f>"【"&amp;製品カテゴリ&amp;"】"</f>
        <v>【複合加工機】</v>
      </c>
      <c r="D4" s="20"/>
      <c r="E4" s="20"/>
      <c r="F4" s="20"/>
      <c r="G4" s="20"/>
      <c r="H4" s="20"/>
      <c r="I4" s="20"/>
      <c r="J4" s="21"/>
      <c r="K4" s="21"/>
      <c r="L4" s="571" t="s">
        <v>253</v>
      </c>
      <c r="M4" s="571"/>
      <c r="N4" s="571"/>
      <c r="O4" s="571"/>
    </row>
    <row r="5" spans="2:16" ht="7.5" customHeight="1" x14ac:dyDescent="0.15">
      <c r="C5" s="20"/>
      <c r="D5" s="20"/>
      <c r="E5" s="20"/>
      <c r="F5" s="20"/>
      <c r="G5" s="20"/>
      <c r="H5" s="20"/>
      <c r="I5" s="20"/>
      <c r="J5" s="20"/>
      <c r="K5" s="20"/>
      <c r="L5" s="20"/>
      <c r="M5" s="20"/>
      <c r="N5" s="20"/>
      <c r="O5" s="20"/>
    </row>
    <row r="6" spans="2:16" x14ac:dyDescent="0.15">
      <c r="C6" s="4" t="s">
        <v>1</v>
      </c>
      <c r="D6" s="572">
        <f>製造事業者名</f>
        <v>0</v>
      </c>
      <c r="E6" s="572"/>
      <c r="F6" s="572"/>
      <c r="G6" s="572"/>
      <c r="H6" s="572"/>
      <c r="I6" s="572"/>
      <c r="J6" s="572"/>
      <c r="K6" s="572"/>
      <c r="L6" s="572"/>
    </row>
    <row r="7" spans="2:16" x14ac:dyDescent="0.15">
      <c r="C7" s="4" t="s">
        <v>2</v>
      </c>
      <c r="D7" s="573">
        <f>型番</f>
        <v>0</v>
      </c>
      <c r="E7" s="573"/>
      <c r="F7" s="573"/>
      <c r="G7" s="573"/>
      <c r="H7" s="573"/>
      <c r="I7" s="573"/>
      <c r="J7" s="573"/>
      <c r="K7" s="573"/>
      <c r="L7" s="573"/>
    </row>
    <row r="9" spans="2:16" ht="13.5" customHeight="1" x14ac:dyDescent="0.15">
      <c r="C9" s="574" t="s">
        <v>242</v>
      </c>
      <c r="D9" s="574"/>
      <c r="E9" s="574"/>
      <c r="F9" s="574"/>
      <c r="G9" s="574"/>
      <c r="H9" s="574"/>
      <c r="I9" s="574"/>
      <c r="J9" s="574"/>
      <c r="K9" s="574"/>
      <c r="L9" s="574"/>
      <c r="M9" s="574"/>
      <c r="N9" s="574"/>
      <c r="O9" s="574"/>
      <c r="P9" s="205"/>
    </row>
    <row r="10" spans="2:16" ht="13.5" customHeight="1" x14ac:dyDescent="0.15">
      <c r="C10" s="574"/>
      <c r="D10" s="574"/>
      <c r="E10" s="574"/>
      <c r="F10" s="574"/>
      <c r="G10" s="574"/>
      <c r="H10" s="574"/>
      <c r="I10" s="574"/>
      <c r="J10" s="574"/>
      <c r="K10" s="574"/>
      <c r="L10" s="574"/>
      <c r="M10" s="574"/>
      <c r="N10" s="574"/>
      <c r="O10" s="574"/>
      <c r="P10" s="204"/>
    </row>
    <row r="12" spans="2:16" ht="17.25" x14ac:dyDescent="0.15">
      <c r="B12" s="9"/>
      <c r="C12" s="17" t="s">
        <v>141</v>
      </c>
      <c r="D12" s="17"/>
      <c r="E12" s="10"/>
      <c r="F12" s="10"/>
      <c r="G12" s="10"/>
      <c r="H12" s="10"/>
      <c r="I12" s="10"/>
      <c r="J12" s="10"/>
      <c r="K12" s="10"/>
      <c r="L12" s="10"/>
      <c r="M12" s="10"/>
      <c r="N12" s="10"/>
      <c r="O12" s="10"/>
      <c r="P12" s="11"/>
    </row>
    <row r="13" spans="2:16" x14ac:dyDescent="0.15">
      <c r="B13" s="12"/>
      <c r="C13" s="5"/>
      <c r="D13" s="5"/>
      <c r="P13" s="13"/>
    </row>
    <row r="14" spans="2:16" x14ac:dyDescent="0.15">
      <c r="B14" s="12"/>
      <c r="C14" t="s">
        <v>254</v>
      </c>
      <c r="D14" s="2"/>
      <c r="E14" s="2"/>
      <c r="F14" s="2"/>
      <c r="H14" s="206">
        <v>120</v>
      </c>
      <c r="I14" s="2" t="s">
        <v>244</v>
      </c>
      <c r="J14" t="s">
        <v>142</v>
      </c>
      <c r="K14" s="207">
        <v>60</v>
      </c>
      <c r="L14" s="2" t="s">
        <v>243</v>
      </c>
      <c r="M14" s="2" t="s">
        <v>143</v>
      </c>
      <c r="N14" s="28">
        <f>H14/K14</f>
        <v>2</v>
      </c>
      <c r="O14" s="2" t="s">
        <v>144</v>
      </c>
      <c r="P14" s="13"/>
    </row>
    <row r="15" spans="2:16" x14ac:dyDescent="0.15">
      <c r="B15" s="12"/>
      <c r="C15" t="s">
        <v>255</v>
      </c>
      <c r="D15" s="2"/>
      <c r="E15" s="206">
        <v>1</v>
      </c>
      <c r="F15" s="2" t="s">
        <v>256</v>
      </c>
      <c r="G15" t="s">
        <v>146</v>
      </c>
      <c r="H15" s="206">
        <f>可能加工個数</f>
        <v>7</v>
      </c>
      <c r="I15" s="2" t="s">
        <v>257</v>
      </c>
      <c r="J15" t="s">
        <v>142</v>
      </c>
      <c r="K15" s="207">
        <v>60</v>
      </c>
      <c r="L15" s="2" t="s">
        <v>243</v>
      </c>
      <c r="M15" s="2" t="s">
        <v>143</v>
      </c>
      <c r="N15" s="28">
        <f>E15*H15/K15</f>
        <v>0.11666666666666667</v>
      </c>
      <c r="O15" s="2" t="s">
        <v>144</v>
      </c>
      <c r="P15" s="13"/>
    </row>
    <row r="16" spans="2:16" x14ac:dyDescent="0.15">
      <c r="B16" s="12"/>
      <c r="C16" t="s">
        <v>258</v>
      </c>
      <c r="D16" s="2"/>
      <c r="E16" s="206">
        <v>1</v>
      </c>
      <c r="F16" s="2" t="s">
        <v>256</v>
      </c>
      <c r="G16" t="s">
        <v>146</v>
      </c>
      <c r="H16" s="206">
        <f>可能加工個数</f>
        <v>7</v>
      </c>
      <c r="I16" s="2" t="s">
        <v>257</v>
      </c>
      <c r="J16" t="s">
        <v>142</v>
      </c>
      <c r="K16" s="207">
        <v>60</v>
      </c>
      <c r="L16" s="2" t="s">
        <v>243</v>
      </c>
      <c r="M16" s="2" t="s">
        <v>143</v>
      </c>
      <c r="N16" s="28">
        <f>E16*H16/K16</f>
        <v>0.11666666666666667</v>
      </c>
      <c r="O16" s="2" t="s">
        <v>144</v>
      </c>
      <c r="P16" s="13"/>
    </row>
    <row r="17" spans="2:16" x14ac:dyDescent="0.15">
      <c r="B17" s="12"/>
      <c r="C17" t="s">
        <v>259</v>
      </c>
      <c r="D17" s="2"/>
      <c r="E17" s="206">
        <v>1</v>
      </c>
      <c r="F17" s="2" t="s">
        <v>256</v>
      </c>
      <c r="G17" t="s">
        <v>146</v>
      </c>
      <c r="H17" s="206">
        <f>可能加工個数</f>
        <v>7</v>
      </c>
      <c r="I17" s="2" t="s">
        <v>257</v>
      </c>
      <c r="J17" t="s">
        <v>142</v>
      </c>
      <c r="K17" s="207">
        <v>60</v>
      </c>
      <c r="L17" s="2" t="s">
        <v>243</v>
      </c>
      <c r="M17" s="2" t="s">
        <v>143</v>
      </c>
      <c r="N17" s="28">
        <f>E17*H17/K17</f>
        <v>0.11666666666666667</v>
      </c>
      <c r="O17" s="2" t="s">
        <v>144</v>
      </c>
      <c r="P17" s="13"/>
    </row>
    <row r="18" spans="2:16" x14ac:dyDescent="0.15">
      <c r="B18" s="12"/>
      <c r="C18" t="s">
        <v>260</v>
      </c>
      <c r="D18" s="2"/>
      <c r="E18" s="206">
        <v>10</v>
      </c>
      <c r="F18" s="2" t="s">
        <v>245</v>
      </c>
      <c r="G18" t="s">
        <v>146</v>
      </c>
      <c r="H18" s="206">
        <v>4</v>
      </c>
      <c r="I18" s="2" t="s">
        <v>219</v>
      </c>
      <c r="J18" t="s">
        <v>142</v>
      </c>
      <c r="K18" s="207">
        <v>60</v>
      </c>
      <c r="L18" s="2" t="s">
        <v>243</v>
      </c>
      <c r="M18" s="2" t="s">
        <v>143</v>
      </c>
      <c r="N18" s="28">
        <f>E18*H18/K18</f>
        <v>0.66666666666666663</v>
      </c>
      <c r="O18" s="2" t="s">
        <v>144</v>
      </c>
      <c r="P18" s="13"/>
    </row>
    <row r="19" spans="2:16" x14ac:dyDescent="0.15">
      <c r="B19" s="12"/>
      <c r="C19" s="1" t="s">
        <v>261</v>
      </c>
      <c r="D19" s="3"/>
      <c r="E19" s="208">
        <f>10*2</f>
        <v>20</v>
      </c>
      <c r="F19" s="3" t="s">
        <v>245</v>
      </c>
      <c r="G19" s="1" t="s">
        <v>146</v>
      </c>
      <c r="H19" s="208">
        <v>4</v>
      </c>
      <c r="I19" s="3" t="s">
        <v>219</v>
      </c>
      <c r="J19" s="1" t="s">
        <v>142</v>
      </c>
      <c r="K19" s="209">
        <v>60</v>
      </c>
      <c r="L19" s="3" t="s">
        <v>243</v>
      </c>
      <c r="M19" s="3" t="s">
        <v>143</v>
      </c>
      <c r="N19" s="27">
        <f>E19*H19/K19</f>
        <v>1.3333333333333333</v>
      </c>
      <c r="O19" s="3" t="s">
        <v>144</v>
      </c>
      <c r="P19" s="13"/>
    </row>
    <row r="20" spans="2:16" x14ac:dyDescent="0.15">
      <c r="B20" s="12"/>
      <c r="C20" t="s">
        <v>145</v>
      </c>
      <c r="E20" s="2"/>
      <c r="F20" s="2"/>
      <c r="G20" s="2"/>
      <c r="H20" s="2"/>
      <c r="I20" s="2"/>
      <c r="J20" s="2"/>
      <c r="K20" s="2"/>
      <c r="L20" s="2"/>
      <c r="M20" s="2"/>
      <c r="N20" s="28">
        <f>SUM(N14:N19)</f>
        <v>4.3499999999999996</v>
      </c>
      <c r="O20" s="2" t="s">
        <v>144</v>
      </c>
      <c r="P20" s="13"/>
    </row>
    <row r="21" spans="2:16" x14ac:dyDescent="0.15">
      <c r="B21" s="12"/>
      <c r="C21" t="s">
        <v>262</v>
      </c>
      <c r="E21" s="2"/>
      <c r="F21" s="2"/>
      <c r="G21" s="2"/>
      <c r="H21" s="2"/>
      <c r="I21" s="2"/>
      <c r="J21" s="2"/>
      <c r="K21" s="2"/>
      <c r="L21" s="2"/>
      <c r="M21" s="2"/>
      <c r="N21" s="6"/>
      <c r="O21" s="2"/>
      <c r="P21" s="13"/>
    </row>
    <row r="22" spans="2:16" x14ac:dyDescent="0.15">
      <c r="B22" s="12"/>
      <c r="E22" s="2"/>
      <c r="F22" s="2"/>
      <c r="G22" s="2"/>
      <c r="H22" s="2"/>
      <c r="I22" s="2"/>
      <c r="J22" s="2"/>
      <c r="K22" s="2"/>
      <c r="L22" s="2"/>
      <c r="M22" s="2"/>
      <c r="N22" s="6"/>
      <c r="O22" s="2"/>
      <c r="P22" s="13"/>
    </row>
    <row r="23" spans="2:16" x14ac:dyDescent="0.15">
      <c r="B23" s="12"/>
      <c r="C23" t="s">
        <v>263</v>
      </c>
      <c r="E23" s="2"/>
      <c r="F23" s="2"/>
      <c r="H23" s="206">
        <v>30</v>
      </c>
      <c r="I23" s="2" t="s">
        <v>244</v>
      </c>
      <c r="J23" t="s">
        <v>142</v>
      </c>
      <c r="K23" s="207">
        <v>60</v>
      </c>
      <c r="L23" s="2" t="s">
        <v>243</v>
      </c>
      <c r="M23" s="2" t="s">
        <v>143</v>
      </c>
      <c r="N23" s="28">
        <f>H23/K23</f>
        <v>0.5</v>
      </c>
      <c r="O23" s="2" t="s">
        <v>144</v>
      </c>
      <c r="P23" s="13"/>
    </row>
    <row r="24" spans="2:16" x14ac:dyDescent="0.15">
      <c r="B24" s="12"/>
      <c r="C24" t="s">
        <v>264</v>
      </c>
      <c r="E24" s="206">
        <v>1</v>
      </c>
      <c r="F24" s="2" t="s">
        <v>256</v>
      </c>
      <c r="G24" t="s">
        <v>146</v>
      </c>
      <c r="H24" s="206">
        <f>可能加工個数</f>
        <v>7</v>
      </c>
      <c r="I24" s="2" t="s">
        <v>257</v>
      </c>
      <c r="J24" t="s">
        <v>142</v>
      </c>
      <c r="K24" s="207">
        <v>60</v>
      </c>
      <c r="L24" s="2" t="s">
        <v>243</v>
      </c>
      <c r="M24" s="2" t="s">
        <v>143</v>
      </c>
      <c r="N24" s="28">
        <f>E24*H24/K24</f>
        <v>0.11666666666666667</v>
      </c>
      <c r="O24" s="2" t="s">
        <v>144</v>
      </c>
      <c r="P24" s="13"/>
    </row>
    <row r="25" spans="2:16" x14ac:dyDescent="0.15">
      <c r="B25" s="12"/>
      <c r="C25" t="s">
        <v>265</v>
      </c>
      <c r="E25" s="206">
        <v>1</v>
      </c>
      <c r="F25" s="2" t="s">
        <v>256</v>
      </c>
      <c r="G25" t="s">
        <v>146</v>
      </c>
      <c r="H25" s="206">
        <f>可能加工個数</f>
        <v>7</v>
      </c>
      <c r="I25" s="2" t="s">
        <v>257</v>
      </c>
      <c r="J25" t="s">
        <v>142</v>
      </c>
      <c r="K25" s="207">
        <v>60</v>
      </c>
      <c r="L25" s="2" t="s">
        <v>243</v>
      </c>
      <c r="M25" s="2" t="s">
        <v>143</v>
      </c>
      <c r="N25" s="28">
        <f>E25*H25/K25</f>
        <v>0.11666666666666667</v>
      </c>
      <c r="O25" s="2" t="s">
        <v>144</v>
      </c>
      <c r="P25" s="13"/>
    </row>
    <row r="26" spans="2:16" x14ac:dyDescent="0.15">
      <c r="B26" s="12"/>
      <c r="C26" t="s">
        <v>266</v>
      </c>
      <c r="H26" s="206">
        <v>30</v>
      </c>
      <c r="I26" s="2" t="s">
        <v>244</v>
      </c>
      <c r="J26" t="s">
        <v>142</v>
      </c>
      <c r="K26" s="207">
        <v>60</v>
      </c>
      <c r="L26" s="2" t="s">
        <v>243</v>
      </c>
      <c r="M26" s="2" t="s">
        <v>143</v>
      </c>
      <c r="N26" s="28">
        <f>H26/K26</f>
        <v>0.5</v>
      </c>
      <c r="O26" s="2" t="s">
        <v>144</v>
      </c>
      <c r="P26" s="13"/>
    </row>
    <row r="27" spans="2:16" x14ac:dyDescent="0.15">
      <c r="B27" s="12"/>
      <c r="C27" s="1" t="s">
        <v>267</v>
      </c>
      <c r="D27" s="1"/>
      <c r="E27" s="1"/>
      <c r="F27" s="1"/>
      <c r="G27" s="1"/>
      <c r="H27" s="208">
        <v>20</v>
      </c>
      <c r="I27" s="3" t="s">
        <v>244</v>
      </c>
      <c r="J27" s="1" t="s">
        <v>142</v>
      </c>
      <c r="K27" s="209">
        <v>60</v>
      </c>
      <c r="L27" s="3" t="s">
        <v>243</v>
      </c>
      <c r="M27" s="3" t="s">
        <v>143</v>
      </c>
      <c r="N27" s="27">
        <f>H27/K27</f>
        <v>0.33333333333333331</v>
      </c>
      <c r="O27" s="3" t="s">
        <v>144</v>
      </c>
      <c r="P27" s="13"/>
    </row>
    <row r="28" spans="2:16" x14ac:dyDescent="0.15">
      <c r="B28" s="12"/>
      <c r="C28" t="s">
        <v>147</v>
      </c>
      <c r="E28" s="2"/>
      <c r="F28" s="2"/>
      <c r="G28" s="2"/>
      <c r="H28" s="2"/>
      <c r="I28" s="2"/>
      <c r="J28" s="2"/>
      <c r="K28" s="2"/>
      <c r="L28" s="2"/>
      <c r="M28" s="2"/>
      <c r="N28" s="210">
        <f>SUM(N23:N27)</f>
        <v>1.5666666666666667</v>
      </c>
      <c r="O28" s="2" t="s">
        <v>144</v>
      </c>
      <c r="P28" s="13"/>
    </row>
    <row r="29" spans="2:16" x14ac:dyDescent="0.15">
      <c r="B29" s="12"/>
      <c r="C29" t="s">
        <v>268</v>
      </c>
      <c r="E29" s="2"/>
      <c r="F29" s="2"/>
      <c r="G29" s="2"/>
      <c r="H29" s="2"/>
      <c r="I29" s="2"/>
      <c r="J29" s="2"/>
      <c r="K29" s="2"/>
      <c r="L29" s="2"/>
      <c r="M29" s="2"/>
      <c r="N29" s="6"/>
      <c r="O29" s="2"/>
      <c r="P29" s="13"/>
    </row>
    <row r="30" spans="2:16" ht="14.25" thickBot="1" x14ac:dyDescent="0.2">
      <c r="B30" s="12"/>
      <c r="E30" s="2"/>
      <c r="F30" s="2"/>
      <c r="G30" s="2"/>
      <c r="H30" s="2"/>
      <c r="I30" s="2"/>
      <c r="J30" s="2"/>
      <c r="K30" s="2"/>
      <c r="L30" s="2"/>
      <c r="M30" s="2"/>
      <c r="N30" s="6"/>
      <c r="O30" s="2"/>
      <c r="P30" s="13"/>
    </row>
    <row r="31" spans="2:16" ht="14.25" thickBot="1" x14ac:dyDescent="0.2">
      <c r="B31" s="12"/>
      <c r="C31" s="7" t="s">
        <v>148</v>
      </c>
      <c r="D31" s="4" t="s">
        <v>246</v>
      </c>
      <c r="E31" s="98">
        <f>N20</f>
        <v>4.3499999999999996</v>
      </c>
      <c r="F31" s="2" t="s">
        <v>144</v>
      </c>
      <c r="G31" s="2" t="s">
        <v>37</v>
      </c>
      <c r="H31" s="211">
        <f>N28</f>
        <v>1.5666666666666667</v>
      </c>
      <c r="I31" s="8" t="s">
        <v>149</v>
      </c>
      <c r="J31" s="2" t="s">
        <v>142</v>
      </c>
      <c r="K31" s="98">
        <f>N20</f>
        <v>4.3499999999999996</v>
      </c>
      <c r="L31" s="2" t="s">
        <v>144</v>
      </c>
      <c r="M31" s="2" t="s">
        <v>150</v>
      </c>
      <c r="N31" s="212">
        <f>ROUND((E31-H31)/K31,2)</f>
        <v>0.64</v>
      </c>
      <c r="O31" s="2" t="s">
        <v>151</v>
      </c>
      <c r="P31" s="13"/>
    </row>
    <row r="32" spans="2:16" x14ac:dyDescent="0.15">
      <c r="B32" s="12"/>
      <c r="C32" s="24" t="s">
        <v>152</v>
      </c>
      <c r="D32" s="24"/>
      <c r="E32" s="2"/>
      <c r="F32" s="2"/>
      <c r="G32" s="2"/>
      <c r="H32" s="2"/>
      <c r="I32" s="2"/>
      <c r="J32" s="2"/>
      <c r="K32" s="2"/>
      <c r="L32" s="2"/>
      <c r="M32" s="2"/>
      <c r="N32" s="2"/>
      <c r="O32" s="2"/>
      <c r="P32" s="13"/>
    </row>
    <row r="33" spans="2:17" ht="14.25" thickBot="1" x14ac:dyDescent="0.2">
      <c r="B33" s="12"/>
      <c r="C33" s="24"/>
      <c r="D33" s="24"/>
      <c r="E33" s="2"/>
      <c r="F33" s="2"/>
      <c r="G33" s="2"/>
      <c r="H33" s="2"/>
      <c r="I33" s="2"/>
      <c r="J33" s="2"/>
      <c r="K33" s="2"/>
      <c r="L33" s="2"/>
      <c r="M33" s="2"/>
      <c r="N33" s="2"/>
      <c r="O33" s="2"/>
      <c r="P33" s="13"/>
    </row>
    <row r="34" spans="2:17" ht="14.25" thickBot="1" x14ac:dyDescent="0.2">
      <c r="B34" s="12"/>
      <c r="C34" s="24" t="s">
        <v>153</v>
      </c>
      <c r="D34" s="24"/>
      <c r="E34" s="2"/>
      <c r="F34" s="2"/>
      <c r="G34" s="2"/>
      <c r="H34" s="2"/>
      <c r="I34" s="2"/>
      <c r="J34" s="2"/>
      <c r="K34" s="2"/>
      <c r="L34" s="2"/>
      <c r="M34" s="2"/>
      <c r="N34" s="213" t="str">
        <f>IF(N31&gt;=0.2,"適格","不適")</f>
        <v>適格</v>
      </c>
      <c r="O34" s="2"/>
      <c r="P34" s="13"/>
    </row>
    <row r="35" spans="2:17" x14ac:dyDescent="0.15">
      <c r="B35" s="14"/>
      <c r="C35" s="18"/>
      <c r="D35" s="18"/>
      <c r="E35" s="3"/>
      <c r="F35" s="3"/>
      <c r="G35" s="3"/>
      <c r="H35" s="3"/>
      <c r="I35" s="3"/>
      <c r="J35" s="3"/>
      <c r="K35" s="3"/>
      <c r="L35" s="3"/>
      <c r="M35" s="3"/>
      <c r="N35" s="3"/>
      <c r="O35" s="3"/>
      <c r="P35" s="15"/>
    </row>
    <row r="36" spans="2:17" x14ac:dyDescent="0.15">
      <c r="Q36" s="19" t="s">
        <v>9</v>
      </c>
    </row>
    <row r="37" spans="2:17" ht="5.25" customHeight="1" thickBot="1" x14ac:dyDescent="0.2">
      <c r="I37" s="9"/>
      <c r="J37" s="10"/>
      <c r="K37" s="10"/>
      <c r="L37" s="10"/>
      <c r="M37" s="10"/>
      <c r="N37" s="10"/>
      <c r="O37" s="10"/>
      <c r="P37" s="11"/>
    </row>
    <row r="38" spans="2:17" ht="18" thickBot="1" x14ac:dyDescent="0.2">
      <c r="I38" s="12"/>
      <c r="J38" s="117" t="s">
        <v>166</v>
      </c>
      <c r="N38" s="214" t="str">
        <f>IF(審査結果="適格","〇","△")</f>
        <v>〇</v>
      </c>
      <c r="P38" s="13"/>
    </row>
    <row r="39" spans="2:17" ht="5.25" customHeight="1" x14ac:dyDescent="0.15">
      <c r="I39" s="14"/>
      <c r="J39" s="1"/>
      <c r="K39" s="1"/>
      <c r="L39" s="1"/>
      <c r="M39" s="1"/>
      <c r="N39" s="1"/>
      <c r="O39" s="1"/>
      <c r="P39" s="15"/>
    </row>
  </sheetData>
  <sheetProtection algorithmName="SHA-512" hashValue="y40NNaOGCILXzOqIa5gGVswUP/tXLKujh2Vm0qE5qKwCIef4mQloQoMuz6sB/A/BZsq2+lXGJotIwJPotG7IOg==" saltValue="/I5t8nJL9zFKI9uv/ddhPw==" spinCount="100000" sheet="1" objects="1" scenarios="1"/>
  <mergeCells count="5">
    <mergeCell ref="C2:O2"/>
    <mergeCell ref="L4:O4"/>
    <mergeCell ref="D6:L6"/>
    <mergeCell ref="D7:L7"/>
    <mergeCell ref="C9:O10"/>
  </mergeCells>
  <phoneticPr fontId="1"/>
  <pageMargins left="0.7" right="0.7" top="0.75" bottom="0.75" header="0.3" footer="0.3"/>
  <pageSetup paperSize="9"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6BDFBE-7DCB-4587-B1BE-093F2072EF1E}">
  <ds:schemaRefs>
    <ds:schemaRef ds:uri="http://schemas.openxmlformats.org/package/2006/metadata/core-properties"/>
    <ds:schemaRef ds:uri="http://schemas.microsoft.com/office/infopath/2007/PartnerControls"/>
    <ds:schemaRef ds:uri="307f33d5-412e-42f7-880e-964369499a37"/>
    <ds:schemaRef ds:uri="5096ed87-1394-41ba-9857-c6b625d49cbd"/>
    <ds:schemaRef ds:uri="http://www.w3.org/XML/1998/namespace"/>
    <ds:schemaRef ds:uri="http://schemas.microsoft.com/office/2006/metadata/properties"/>
    <ds:schemaRef ds:uri="http://purl.org/dc/elements/1.1/"/>
    <ds:schemaRef ds:uri="http://schemas.microsoft.com/office/2006/documentManagement/types"/>
    <ds:schemaRef ds:uri="http://purl.org/dc/dcmitype/"/>
    <ds:schemaRef ds:uri="http://purl.org/dc/terms/"/>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4F77B70B-D59E-4C25-81E7-C96F4E3D8DA5}"/>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53</vt:i4>
      </vt:variant>
    </vt:vector>
  </HeadingPairs>
  <TitlesOfParts>
    <vt:vector size="6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加工業務時間</vt:lpstr>
      <vt:lpstr>加工業務従業員数</vt:lpstr>
      <vt:lpstr>可能加工個数</vt:lpstr>
      <vt:lpstr>可能加工数</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従業員数</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導入機器台数</vt:lpstr>
      <vt:lpstr>導入設定費用の内容</vt:lpstr>
      <vt:lpstr>導入前機器台数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2024-11-11T10:22:59Z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