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110" documentId="13_ncr:1_{2BF2466B-0AFC-4757-B133-ED21D0D65D70}" xr6:coauthVersionLast="47" xr6:coauthVersionMax="47" xr10:uidLastSave="{9A33605E-2B35-4E0E-A5DB-A1AF28290A1E}"/>
  <workbookProtection workbookAlgorithmName="SHA-512" workbookHashValue="Z/ChiCHaUxuoZ2eiGvswlJxJ0rkTfotDce0R6RnZKjmsQc4gyipfEzpxSCyvVWBvDH6MFUCGXoEIqk0pONcefQ==" workbookSaltValue="zuCxmXtAPE/tyA7xJ3t70g==" workbookSpinCount="100000" lockStructure="1"/>
  <bookViews>
    <workbookView xWindow="7125" yWindow="870" windowWidth="28800" windowHeight="19305" tabRatio="851" activeTab="1" xr2:uid="{00000000-000D-0000-FFFF-FFFF00000000}"/>
  </bookViews>
  <sheets>
    <sheet name="①製品審査申請書（工業会用）" sheetId="21" r:id="rId1"/>
    <sheet name="②製品審査申請書（事務局用）" sheetId="14" r:id="rId2"/>
    <sheet name="③納品実績報告書" sheetId="15" r:id="rId3"/>
    <sheet name="④省力化製品製造事業者登録申請書" sheetId="16" r:id="rId4"/>
    <sheet name="⑤カタログ掲載情報" sheetId="17" r:id="rId5"/>
    <sheet name="⑥提出書類一覧" sheetId="18" r:id="rId6"/>
    <sheet name="変更履歴" sheetId="19" state="veryHidden" r:id="rId7"/>
    <sheet name="審査結果サマリ" sheetId="20" state="veryHidden" r:id="rId8"/>
    <sheet name="凡例" sheetId="4" state="veryHidden" r:id="rId9"/>
    <sheet name="審査結果（飲食業ー小規模）" sheetId="5" r:id="rId10"/>
    <sheet name="審査結果（飲食業ー中規模）" sheetId="7" r:id="rId11"/>
    <sheet name="審査結果（飲食業ー大規模）" sheetId="8" r:id="rId12"/>
    <sheet name="利用が想定される中小企業(飲食業)" sheetId="9" r:id="rId13"/>
    <sheet name="審査結果（宿泊業ー小規模）" sheetId="11" r:id="rId14"/>
    <sheet name="審査結果（宿泊業ー中規模）" sheetId="12" r:id="rId15"/>
    <sheet name="審査結果（宿泊業ー大規模）" sheetId="13" r:id="rId16"/>
    <sheet name="利用が想定される中小企業(宿泊業)" sheetId="10" r:id="rId17"/>
  </sheets>
  <definedNames>
    <definedName name="_xlnm.Print_Area" localSheetId="0">'①製品審査申請書（工業会用）'!$A$1:$K$63</definedName>
    <definedName name="_xlnm.Print_Area" localSheetId="1">'②製品審査申請書（事務局用）'!$A$1:$AU$159</definedName>
    <definedName name="_xlnm.Print_Area" localSheetId="2">③納品実績報告書!$A$1:$F$209</definedName>
    <definedName name="_xlnm.Print_Area" localSheetId="3">④省力化製品製造事業者登録申請書!$A$1:$AU$111</definedName>
    <definedName name="_xlnm.Print_Area" localSheetId="4">⑤カタログ掲載情報!$A$1:$AV$18</definedName>
    <definedName name="_xlnm.Print_Area" localSheetId="5">⑥提出書類一覧!$A$1:$AW$96</definedName>
    <definedName name="_xlnm.Print_Area" localSheetId="11">'審査結果（飲食業ー大規模）'!$A$1:$R$48</definedName>
    <definedName name="_xlnm.Print_Area" localSheetId="10">'審査結果（飲食業ー中規模）'!$A$1:$R$48</definedName>
    <definedName name="_xlnm.Print_Titles" localSheetId="2">③納品実績報告書!$8:$9</definedName>
    <definedName name="トレイ数">'①製品審査申請書（工業会用）'!$E$29</definedName>
    <definedName name="飲食業">凡例!$K$2:$K$8</definedName>
    <definedName name="卸売業">凡例!$H$2:$H$10</definedName>
    <definedName name="機器費用">'①製品審査申請書（工業会用）'!$E$42</definedName>
    <definedName name="共通">凡例!$D$2:$D$4</definedName>
    <definedName name="型番">'①製品審査申請書（工業会用）'!$C$5</definedName>
    <definedName name="建設業">凡例!$E$2:$E$9</definedName>
    <definedName name="事業者URL">④省力化製品製造事業者登録申請書!$J$12</definedName>
    <definedName name="宿泊業">凡例!$J$2:$J$9</definedName>
    <definedName name="所在地">④省力化製品製造事業者登録申請書!$J$10</definedName>
    <definedName name="小売業">凡例!$I$2:$I$9</definedName>
    <definedName name="省指_飲サ小">'審査結果（飲食業ー小規模）'!$O$26</definedName>
    <definedName name="省指_飲サ大">'審査結果（飲食業ー大規模）'!$O$26</definedName>
    <definedName name="省指_飲サ中">'審査結果（飲食業ー中規模）'!$O$26</definedName>
    <definedName name="省指_宿泊小">'審査結果（宿泊業ー小規模）'!$O$26</definedName>
    <definedName name="省指_宿泊大">'審査結果（宿泊業ー大規模）'!$O$26</definedName>
    <definedName name="省指_宿泊中">'審査結果（宿泊業ー中規模）'!$O$26</definedName>
    <definedName name="審1_飲サ小">'審査結果（飲食業ー小規模）'!$O$29</definedName>
    <definedName name="審1_飲サ大">'審査結果（飲食業ー大規模）'!$O$29</definedName>
    <definedName name="審1_飲サ中">'審査結果（飲食業ー中規模）'!$O$29</definedName>
    <definedName name="審1_宿泊小">'審査結果（宿泊業ー小規模）'!$O$29</definedName>
    <definedName name="審1_宿泊大">'審査結果（宿泊業ー大規模）'!$O$29</definedName>
    <definedName name="審1_宿泊中">'審査結果（宿泊業ー中規模）'!$O$29</definedName>
    <definedName name="審2_飲サ小">'審査結果（飲食業ー小規模）'!$O$46</definedName>
    <definedName name="審2_飲サ大">'審査結果（飲食業ー大規模）'!$O$46</definedName>
    <definedName name="審2_飲サ中">'審査結果（飲食業ー中規模）'!$O$46</definedName>
    <definedName name="審2_宿泊小">'審査結果（宿泊業ー小規模）'!$O$46</definedName>
    <definedName name="審2_宿泊大">'審査結果（宿泊業ー大規模）'!$O$46</definedName>
    <definedName name="審2_宿泊中">'審査結果（宿泊業ー中規模）'!$O$46</definedName>
    <definedName name="製造業">凡例!$F$2:$F$10</definedName>
    <definedName name="製造事業者名">'①製品審査申請書（工業会用）'!$C$4</definedName>
    <definedName name="製品URL">'②製品審査申請書（事務局用）'!$J$27</definedName>
    <definedName name="製品カテゴリ">'①製品審査申請書（工業会用）'!$E$11</definedName>
    <definedName name="製品概要">'②製品審査申請書（事務局用）'!$J$21</definedName>
    <definedName name="製品名称">'②製品審査申請書（事務局用）'!$J$17</definedName>
    <definedName name="設定費用">'①製品審査申請書（工業会用）'!$E$43</definedName>
    <definedName name="倉庫業">凡例!$G$2:$G$9</definedName>
    <definedName name="操作人数">'①製品審査申請書（工業会用）'!$E$30</definedName>
    <definedName name="投資_飲サ小">'審査結果（飲食業ー小規模）'!$O$43</definedName>
    <definedName name="投資_飲サ大">'審査結果（飲食業ー大規模）'!$O$43</definedName>
    <definedName name="投資_飲サ中">'審査結果（飲食業ー中規模）'!$O$43</definedName>
    <definedName name="投資_宿泊小">'審査結果（宿泊業ー小規模）'!$O$43</definedName>
    <definedName name="投資_宿泊大">'審査結果（宿泊業ー大規模）'!$O$43</definedName>
    <definedName name="投資_宿泊中">'審査結果（宿泊業ー中規模）'!$O$43</definedName>
    <definedName name="納入先">③納品実績報告書!$D$5</definedName>
    <definedName name="配膳スピード">'①製品審査申請書（工業会用）'!$E$28</definedName>
    <definedName name="平均納品金額">③納品実績報告書!$E$5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4" l="1"/>
  <c r="A1" i="21"/>
  <c r="C2" i="20" l="1"/>
  <c r="O35" i="13"/>
  <c r="O34" i="13"/>
  <c r="O35" i="12"/>
  <c r="O34" i="12"/>
  <c r="O35" i="11"/>
  <c r="O34" i="11"/>
  <c r="O35" i="8"/>
  <c r="O34" i="8"/>
  <c r="O35" i="7"/>
  <c r="O34" i="7"/>
  <c r="D15" i="10"/>
  <c r="E15" i="10"/>
  <c r="F15" i="10"/>
  <c r="F20" i="13"/>
  <c r="I20" i="13"/>
  <c r="I19" i="13"/>
  <c r="I20" i="12"/>
  <c r="I19" i="12"/>
  <c r="F20" i="12"/>
  <c r="L20" i="13"/>
  <c r="L20" i="12"/>
  <c r="L20" i="11"/>
  <c r="L20" i="8"/>
  <c r="I19" i="11"/>
  <c r="I20" i="11"/>
  <c r="F20" i="11"/>
  <c r="F14" i="9"/>
  <c r="E14" i="9"/>
  <c r="D14" i="9"/>
  <c r="I19" i="8"/>
  <c r="I20" i="8"/>
  <c r="F20" i="8"/>
  <c r="L20" i="7"/>
  <c r="I19" i="7"/>
  <c r="I20" i="7"/>
  <c r="F20" i="7"/>
  <c r="I19" i="5"/>
  <c r="L20" i="5"/>
  <c r="I20" i="5"/>
  <c r="F20" i="5"/>
  <c r="D7" i="13" l="1"/>
  <c r="D6" i="13"/>
  <c r="C4" i="13"/>
  <c r="D7" i="12"/>
  <c r="D6" i="12"/>
  <c r="C4" i="12"/>
  <c r="D7" i="11"/>
  <c r="D6" i="11"/>
  <c r="C4" i="11"/>
  <c r="D7" i="8"/>
  <c r="D6" i="8"/>
  <c r="C4" i="8"/>
  <c r="D7" i="7"/>
  <c r="D6" i="7"/>
  <c r="C4" i="7"/>
  <c r="D7" i="5"/>
  <c r="D6" i="5"/>
  <c r="C4" i="5"/>
  <c r="O35" i="5" l="1"/>
  <c r="O34" i="5"/>
  <c r="P23" i="21" l="1"/>
  <c r="O23" i="21"/>
  <c r="P22" i="21"/>
  <c r="O22" i="21"/>
  <c r="P21" i="21"/>
  <c r="O21" i="21"/>
  <c r="L21" i="21"/>
  <c r="P20" i="21"/>
  <c r="O20" i="21"/>
  <c r="L20" i="21"/>
  <c r="Q19" i="21" s="1"/>
  <c r="P19" i="21"/>
  <c r="O19" i="21"/>
  <c r="P18" i="21"/>
  <c r="O18" i="21"/>
  <c r="P17" i="21"/>
  <c r="O17" i="21"/>
  <c r="P16" i="21"/>
  <c r="O16" i="21"/>
  <c r="L16" i="21"/>
  <c r="P15" i="21"/>
  <c r="O15" i="21"/>
  <c r="L15" i="21"/>
  <c r="Q14" i="21" s="1"/>
  <c r="P14" i="21"/>
  <c r="O14" i="21"/>
  <c r="C8" i="20"/>
  <c r="C7" i="20"/>
  <c r="C6" i="20"/>
  <c r="C5" i="20"/>
  <c r="C4" i="20"/>
  <c r="A55" i="18"/>
  <c r="A3" i="18"/>
  <c r="M17" i="17"/>
  <c r="M16" i="17"/>
  <c r="M15" i="17"/>
  <c r="M14" i="17"/>
  <c r="M6" i="17"/>
  <c r="M5" i="17"/>
  <c r="M2" i="17"/>
  <c r="AV107" i="16"/>
  <c r="AV104" i="16"/>
  <c r="AV100" i="16"/>
  <c r="AV95" i="16"/>
  <c r="AV91" i="16"/>
  <c r="AV86" i="16"/>
  <c r="AV81" i="16"/>
  <c r="AV77" i="16"/>
  <c r="AV74" i="16"/>
  <c r="A67" i="16"/>
  <c r="AV61" i="16"/>
  <c r="AV58" i="16"/>
  <c r="AV55" i="16"/>
  <c r="AV51" i="16"/>
  <c r="AV47" i="16"/>
  <c r="AV44" i="16"/>
  <c r="AV41" i="16"/>
  <c r="AV38" i="16"/>
  <c r="AV35" i="16"/>
  <c r="AV28" i="16"/>
  <c r="AV24" i="16"/>
  <c r="AV19" i="16"/>
  <c r="AV14" i="16"/>
  <c r="AV12" i="16"/>
  <c r="AV3" i="16" s="1"/>
  <c r="X3" i="16" s="1"/>
  <c r="AV10" i="16"/>
  <c r="J8" i="16"/>
  <c r="A3" i="16"/>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C7" i="15" s="1"/>
  <c r="G10" i="15"/>
  <c r="E5" i="15"/>
  <c r="L44" i="14" s="1"/>
  <c r="D4" i="15"/>
  <c r="D3" i="15"/>
  <c r="AV157" i="14"/>
  <c r="AV154" i="14"/>
  <c r="AV151" i="14"/>
  <c r="AV148" i="14"/>
  <c r="AV145" i="14"/>
  <c r="AV142" i="14"/>
  <c r="AV139" i="14"/>
  <c r="AV136" i="14"/>
  <c r="AV133" i="14"/>
  <c r="AV130" i="14"/>
  <c r="A123" i="14"/>
  <c r="AV116" i="14"/>
  <c r="AV111" i="14"/>
  <c r="AV108" i="14"/>
  <c r="AV105" i="14"/>
  <c r="AV102" i="14"/>
  <c r="AV96" i="14"/>
  <c r="AV92" i="14"/>
  <c r="AV89" i="14"/>
  <c r="AV86" i="14"/>
  <c r="AV83" i="14"/>
  <c r="AV80" i="14"/>
  <c r="AV77" i="14"/>
  <c r="AV73" i="14"/>
  <c r="A66" i="14"/>
  <c r="AV58" i="14"/>
  <c r="L52" i="14"/>
  <c r="L48" i="14"/>
  <c r="L40" i="14"/>
  <c r="J31" i="14"/>
  <c r="AV27" i="14"/>
  <c r="AV21" i="14"/>
  <c r="AV17" i="14"/>
  <c r="AV14" i="14"/>
  <c r="AV13" i="14"/>
  <c r="AV12" i="14"/>
  <c r="AV11" i="14"/>
  <c r="AV10" i="14"/>
  <c r="J8" i="14"/>
  <c r="A3" i="14"/>
  <c r="AV3" i="14" l="1"/>
  <c r="X3" i="14" s="1"/>
  <c r="L22" i="21"/>
  <c r="L17" i="21"/>
  <c r="Q12" i="21"/>
  <c r="L13" i="21" l="1"/>
  <c r="J33" i="14" s="1"/>
  <c r="M3" i="17" s="1"/>
  <c r="F11" i="10"/>
  <c r="E11" i="10"/>
  <c r="D11" i="10" l="1"/>
  <c r="D13" i="10" s="1"/>
  <c r="E13" i="10"/>
  <c r="F10" i="9" l="1"/>
  <c r="E10" i="9"/>
  <c r="D10" i="9"/>
  <c r="F8" i="9"/>
  <c r="L15" i="11" l="1"/>
  <c r="L15" i="5"/>
  <c r="F15" i="9"/>
  <c r="E15" i="9"/>
  <c r="D15" i="9"/>
  <c r="I36" i="5" s="1"/>
  <c r="O36" i="5" s="1"/>
  <c r="E8" i="9"/>
  <c r="D8" i="9"/>
  <c r="I15" i="11"/>
  <c r="L15" i="13"/>
  <c r="F15" i="13"/>
  <c r="L15" i="12"/>
  <c r="I15" i="12"/>
  <c r="F15" i="12"/>
  <c r="F15" i="11"/>
  <c r="L36" i="5"/>
  <c r="F15" i="8"/>
  <c r="L15" i="7"/>
  <c r="F15" i="5"/>
  <c r="L15" i="8"/>
  <c r="F15" i="7"/>
  <c r="F19" i="13"/>
  <c r="F19" i="12"/>
  <c r="F19" i="11"/>
  <c r="F19" i="5"/>
  <c r="F19" i="7"/>
  <c r="O15" i="11" l="1"/>
  <c r="O15" i="12"/>
  <c r="O16" i="11"/>
  <c r="E12" i="9"/>
  <c r="F12" i="9"/>
  <c r="I15" i="8" s="1"/>
  <c r="O15" i="8" s="1"/>
  <c r="D12" i="9"/>
  <c r="I15" i="5" s="1"/>
  <c r="O15" i="5" s="1"/>
  <c r="F14" i="10"/>
  <c r="E14" i="10"/>
  <c r="D14" i="10"/>
  <c r="F13" i="10"/>
  <c r="I15" i="13" s="1"/>
  <c r="O15" i="13" s="1"/>
  <c r="I40" i="5"/>
  <c r="F19" i="8"/>
  <c r="I40" i="13"/>
  <c r="F39" i="13"/>
  <c r="L39" i="13"/>
  <c r="L36" i="13"/>
  <c r="I40" i="12"/>
  <c r="F39" i="12"/>
  <c r="L39" i="12"/>
  <c r="L36" i="12"/>
  <c r="I40" i="11"/>
  <c r="L39" i="11"/>
  <c r="F39" i="11"/>
  <c r="L36" i="11"/>
  <c r="F9" i="10"/>
  <c r="E9" i="10"/>
  <c r="D9" i="10"/>
  <c r="I40" i="8"/>
  <c r="L39" i="8"/>
  <c r="F39" i="8"/>
  <c r="L36" i="8"/>
  <c r="I40" i="7"/>
  <c r="F39" i="7"/>
  <c r="L39" i="7"/>
  <c r="L36" i="7"/>
  <c r="L39" i="5"/>
  <c r="F39" i="5"/>
  <c r="O37" i="5" l="1"/>
  <c r="F16" i="10"/>
  <c r="O19" i="12"/>
  <c r="O19" i="13"/>
  <c r="O19" i="7"/>
  <c r="O20" i="7"/>
  <c r="I15" i="7"/>
  <c r="O15" i="7" s="1"/>
  <c r="I36" i="8"/>
  <c r="O36" i="8" s="1"/>
  <c r="O37" i="8" s="1"/>
  <c r="L21" i="8"/>
  <c r="O21" i="8" s="1"/>
  <c r="L22" i="8"/>
  <c r="O22" i="8" s="1"/>
  <c r="E16" i="10"/>
  <c r="D16" i="10"/>
  <c r="O16" i="7" l="1"/>
  <c r="O20" i="13"/>
  <c r="O16" i="13"/>
  <c r="O20" i="11"/>
  <c r="O19" i="11"/>
  <c r="O20" i="12"/>
  <c r="O16" i="12"/>
  <c r="I36" i="12"/>
  <c r="O36" i="12" s="1"/>
  <c r="O37" i="12" s="1"/>
  <c r="L22" i="12"/>
  <c r="O22" i="12" s="1"/>
  <c r="L21" i="12"/>
  <c r="O21" i="12" s="1"/>
  <c r="L21" i="13"/>
  <c r="O21" i="13" s="1"/>
  <c r="I36" i="13"/>
  <c r="O36" i="13" s="1"/>
  <c r="O37" i="13" s="1"/>
  <c r="L22" i="13"/>
  <c r="O22" i="13" s="1"/>
  <c r="L22" i="11"/>
  <c r="O22" i="11" s="1"/>
  <c r="L21" i="11"/>
  <c r="O21" i="11" s="1"/>
  <c r="I36" i="11"/>
  <c r="O36" i="11" s="1"/>
  <c r="O37" i="11" s="1"/>
  <c r="F26" i="7" l="1"/>
  <c r="I43" i="13"/>
  <c r="I43" i="12"/>
  <c r="L26" i="7"/>
  <c r="I43" i="11"/>
  <c r="O23" i="12"/>
  <c r="L26" i="11"/>
  <c r="O23" i="11"/>
  <c r="O23" i="13"/>
  <c r="F26" i="11"/>
  <c r="F26" i="12"/>
  <c r="L26" i="12"/>
  <c r="F26" i="13"/>
  <c r="L26" i="13"/>
  <c r="I39" i="11" l="1"/>
  <c r="O39" i="11" s="1"/>
  <c r="I39" i="13"/>
  <c r="O39" i="13" s="1"/>
  <c r="L40" i="13"/>
  <c r="O40" i="13" s="1"/>
  <c r="I26" i="12"/>
  <c r="O26" i="12" s="1"/>
  <c r="L40" i="12"/>
  <c r="O40" i="12" s="1"/>
  <c r="I39" i="12"/>
  <c r="O39" i="12" s="1"/>
  <c r="L40" i="11"/>
  <c r="O40" i="11" s="1"/>
  <c r="I26" i="11"/>
  <c r="O26" i="11" s="1"/>
  <c r="I26" i="13"/>
  <c r="O26" i="13" s="1"/>
  <c r="O29" i="13" l="1"/>
  <c r="E17" i="20" s="1"/>
  <c r="D17" i="20"/>
  <c r="O29" i="12"/>
  <c r="E16" i="20" s="1"/>
  <c r="D16" i="20"/>
  <c r="O29" i="11"/>
  <c r="E15" i="20" s="1"/>
  <c r="D15" i="20"/>
  <c r="O41" i="11"/>
  <c r="O41" i="12"/>
  <c r="L43" i="12" s="1"/>
  <c r="O43" i="12" s="1"/>
  <c r="O41" i="13"/>
  <c r="L43" i="13" s="1"/>
  <c r="O43" i="13" s="1"/>
  <c r="O46" i="13" l="1"/>
  <c r="G17" i="20" s="1"/>
  <c r="F17" i="20"/>
  <c r="O46" i="12"/>
  <c r="G16" i="20" s="1"/>
  <c r="F16" i="20"/>
  <c r="L43" i="11"/>
  <c r="O19" i="5"/>
  <c r="O20" i="5"/>
  <c r="O16" i="5"/>
  <c r="O19" i="8"/>
  <c r="O16" i="8"/>
  <c r="O20" i="8"/>
  <c r="L22" i="5"/>
  <c r="O22" i="5" s="1"/>
  <c r="L21" i="5"/>
  <c r="O21" i="5" s="1"/>
  <c r="I36" i="7"/>
  <c r="O36" i="7" s="1"/>
  <c r="O37" i="7" s="1"/>
  <c r="L22" i="7"/>
  <c r="O22" i="7" s="1"/>
  <c r="L21" i="7"/>
  <c r="O21" i="7" s="1"/>
  <c r="O43" i="11" l="1"/>
  <c r="O23" i="8"/>
  <c r="I39" i="8" s="1"/>
  <c r="I43" i="8"/>
  <c r="O23" i="7"/>
  <c r="I43" i="7"/>
  <c r="F26" i="5"/>
  <c r="L26" i="8"/>
  <c r="F26" i="8"/>
  <c r="O46" i="11" l="1"/>
  <c r="G15" i="20" s="1"/>
  <c r="F15" i="20"/>
  <c r="I26" i="8"/>
  <c r="O26" i="8" s="1"/>
  <c r="L40" i="8"/>
  <c r="O40" i="8" s="1"/>
  <c r="L40" i="7"/>
  <c r="O40" i="7" s="1"/>
  <c r="I39" i="7"/>
  <c r="O39" i="7" s="1"/>
  <c r="I26" i="7"/>
  <c r="O26" i="7" s="1"/>
  <c r="O39" i="8"/>
  <c r="O29" i="8" l="1"/>
  <c r="E14" i="20" s="1"/>
  <c r="D14" i="20"/>
  <c r="O29" i="7"/>
  <c r="E13" i="20" s="1"/>
  <c r="D13" i="20"/>
  <c r="O41" i="7"/>
  <c r="L43" i="7" s="1"/>
  <c r="O43" i="7" s="1"/>
  <c r="O41" i="8"/>
  <c r="L43" i="8" s="1"/>
  <c r="O43" i="8" s="1"/>
  <c r="O46" i="8" l="1"/>
  <c r="G14" i="20" s="1"/>
  <c r="F14" i="20"/>
  <c r="O46" i="7"/>
  <c r="G13" i="20" s="1"/>
  <c r="F13" i="20"/>
  <c r="O23" i="5"/>
  <c r="I43" i="5"/>
  <c r="L40" i="5" l="1"/>
  <c r="O40" i="5" s="1"/>
  <c r="I39" i="5"/>
  <c r="O39" i="5" s="1"/>
  <c r="I26" i="5"/>
  <c r="L26" i="5"/>
  <c r="O41" i="5" l="1"/>
  <c r="L43" i="5" s="1"/>
  <c r="O43" i="5" s="1"/>
  <c r="O26" i="5"/>
  <c r="O29" i="5" l="1"/>
  <c r="E12" i="20" s="1"/>
  <c r="D12" i="20"/>
  <c r="O46" i="5"/>
  <c r="G12" i="20" s="1"/>
  <c r="F1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tc={C8C005F1-AE03-4180-88D6-71BE4EB814D5}</author>
  </authors>
  <commentList>
    <comment ref="C24" authorId="0" shapeId="0" xr:uid="{C8C005F1-AE03-4180-88D6-71BE4EB814D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y5＋y6を削除。他のシートも同様。</t>
      </text>
    </comment>
  </commentList>
</comments>
</file>

<file path=xl/sharedStrings.xml><?xml version="1.0" encoding="utf-8"?>
<sst xmlns="http://schemas.openxmlformats.org/spreadsheetml/2006/main" count="1158" uniqueCount="452">
  <si>
    <t>社名：</t>
    <rPh sb="0" eb="2">
      <t>シャメイ</t>
    </rPh>
    <phoneticPr fontId="1"/>
  </si>
  <si>
    <t>型番：</t>
    <rPh sb="0" eb="2">
      <t>カタバン</t>
    </rPh>
    <phoneticPr fontId="1"/>
  </si>
  <si>
    <t>分類</t>
    <rPh sb="0" eb="2">
      <t>ブンルイ</t>
    </rPh>
    <phoneticPr fontId="1"/>
  </si>
  <si>
    <t>製品カテゴリ</t>
    <rPh sb="0" eb="2">
      <t>セイヒン</t>
    </rPh>
    <phoneticPr fontId="1"/>
  </si>
  <si>
    <t>自動配膳ロボット</t>
    <rPh sb="0" eb="2">
      <t>ジドウ</t>
    </rPh>
    <rPh sb="2" eb="4">
      <t>ハイゼン</t>
    </rPh>
    <phoneticPr fontId="1"/>
  </si>
  <si>
    <t>業種</t>
    <rPh sb="0" eb="2">
      <t>ギョウシュ</t>
    </rPh>
    <phoneticPr fontId="1"/>
  </si>
  <si>
    <t>飲食業</t>
    <rPh sb="0" eb="3">
      <t>インショクギョウ</t>
    </rPh>
    <phoneticPr fontId="1"/>
  </si>
  <si>
    <t>業務領域</t>
    <rPh sb="0" eb="2">
      <t>ギョウム</t>
    </rPh>
    <rPh sb="2" eb="4">
      <t>リョウイキ</t>
    </rPh>
    <phoneticPr fontId="1"/>
  </si>
  <si>
    <t>配膳・下膳</t>
    <rPh sb="0" eb="2">
      <t>ハイゼン</t>
    </rPh>
    <rPh sb="3" eb="4">
      <t>サ</t>
    </rPh>
    <rPh sb="4" eb="5">
      <t>ゼン</t>
    </rPh>
    <phoneticPr fontId="1"/>
  </si>
  <si>
    <t>省力化機能</t>
    <rPh sb="0" eb="3">
      <t>ショウリョクカ</t>
    </rPh>
    <rPh sb="3" eb="5">
      <t>キノウ</t>
    </rPh>
    <phoneticPr fontId="1"/>
  </si>
  <si>
    <t>トレイ数</t>
    <rPh sb="3" eb="4">
      <t>スウ</t>
    </rPh>
    <phoneticPr fontId="1"/>
  </si>
  <si>
    <t>費用</t>
    <rPh sb="0" eb="2">
      <t>ヒヨウ</t>
    </rPh>
    <phoneticPr fontId="1"/>
  </si>
  <si>
    <t>機器購入代金</t>
    <rPh sb="0" eb="2">
      <t>キキ</t>
    </rPh>
    <rPh sb="2" eb="4">
      <t>コウニュウ</t>
    </rPh>
    <rPh sb="4" eb="6">
      <t>ダイキン</t>
    </rPh>
    <phoneticPr fontId="1"/>
  </si>
  <si>
    <t>[千円]</t>
    <rPh sb="1" eb="2">
      <t>セン</t>
    </rPh>
    <rPh sb="2" eb="3">
      <t>エン</t>
    </rPh>
    <phoneticPr fontId="1"/>
  </si>
  <si>
    <t>ー</t>
    <phoneticPr fontId="1"/>
  </si>
  <si>
    <t>中小企業省力化投資補助事業　製品審査結果</t>
    <rPh sb="0" eb="2">
      <t>チュウショウ</t>
    </rPh>
    <rPh sb="2" eb="4">
      <t>キギョウ</t>
    </rPh>
    <rPh sb="4" eb="7">
      <t>ショウリョクカ</t>
    </rPh>
    <rPh sb="7" eb="9">
      <t>トウシ</t>
    </rPh>
    <rPh sb="9" eb="11">
      <t>ホジョ</t>
    </rPh>
    <rPh sb="11" eb="13">
      <t>ジギョウ</t>
    </rPh>
    <rPh sb="14" eb="16">
      <t>セイヒン</t>
    </rPh>
    <rPh sb="16" eb="18">
      <t>シンサ</t>
    </rPh>
    <rPh sb="18" eb="20">
      <t>ケッカ</t>
    </rPh>
    <phoneticPr fontId="1"/>
  </si>
  <si>
    <t>日本ロボット工業会</t>
    <rPh sb="0" eb="2">
      <t>ニホン</t>
    </rPh>
    <rPh sb="6" eb="9">
      <t>コウギョウカイ</t>
    </rPh>
    <phoneticPr fontId="1"/>
  </si>
  <si>
    <t>利用が想定される中小企業</t>
    <rPh sb="0" eb="2">
      <t>リヨウ</t>
    </rPh>
    <rPh sb="3" eb="5">
      <t>ソウテイ</t>
    </rPh>
    <rPh sb="8" eb="10">
      <t>チュウショウ</t>
    </rPh>
    <rPh sb="10" eb="12">
      <t>キギョウ</t>
    </rPh>
    <phoneticPr fontId="1"/>
  </si>
  <si>
    <t>小規模事業者（従業員数0～4人）</t>
    <rPh sb="0" eb="3">
      <t>ショウキボ</t>
    </rPh>
    <rPh sb="3" eb="6">
      <t>ジギョウシャ</t>
    </rPh>
    <rPh sb="7" eb="10">
      <t>ジュウギョウイン</t>
    </rPh>
    <rPh sb="10" eb="11">
      <t>スウ</t>
    </rPh>
    <rPh sb="14" eb="15">
      <t>ニン</t>
    </rPh>
    <phoneticPr fontId="1"/>
  </si>
  <si>
    <t>省力化指標</t>
    <rPh sb="0" eb="3">
      <t>ショウリョクカ</t>
    </rPh>
    <rPh sb="3" eb="5">
      <t>シヒョウ</t>
    </rPh>
    <phoneticPr fontId="1"/>
  </si>
  <si>
    <t>x1：配膳下膳</t>
    <rPh sb="3" eb="5">
      <t>ハイゼン</t>
    </rPh>
    <rPh sb="5" eb="7">
      <t>ゲゼン</t>
    </rPh>
    <phoneticPr fontId="1"/>
  </si>
  <si>
    <t>[分/組]</t>
    <rPh sb="1" eb="2">
      <t>フン</t>
    </rPh>
    <rPh sb="3" eb="4">
      <t>クミ</t>
    </rPh>
    <phoneticPr fontId="1"/>
  </si>
  <si>
    <t>×</t>
    <phoneticPr fontId="1"/>
  </si>
  <si>
    <t>[組分/日]</t>
    <rPh sb="1" eb="2">
      <t>クミ</t>
    </rPh>
    <rPh sb="2" eb="3">
      <t>ブン</t>
    </rPh>
    <rPh sb="4" eb="5">
      <t>ニチ</t>
    </rPh>
    <phoneticPr fontId="1"/>
  </si>
  <si>
    <t>=</t>
    <phoneticPr fontId="1"/>
  </si>
  <si>
    <t>[時間/日]</t>
    <rPh sb="1" eb="3">
      <t>ジカン</t>
    </rPh>
    <rPh sb="4" eb="5">
      <t>ニチ</t>
    </rPh>
    <phoneticPr fontId="1"/>
  </si>
  <si>
    <t>X：機器導入により代替される業務</t>
    <rPh sb="2" eb="4">
      <t>キキ</t>
    </rPh>
    <rPh sb="4" eb="6">
      <t>ドウニュウ</t>
    </rPh>
    <rPh sb="9" eb="11">
      <t>ダイタイ</t>
    </rPh>
    <rPh sb="14" eb="16">
      <t>ギョウム</t>
    </rPh>
    <phoneticPr fontId="1"/>
  </si>
  <si>
    <t>y1：エラー対応</t>
    <rPh sb="6" eb="8">
      <t>タイオウ</t>
    </rPh>
    <phoneticPr fontId="1"/>
  </si>
  <si>
    <t>[分/回]</t>
    <rPh sb="1" eb="2">
      <t>フン</t>
    </rPh>
    <rPh sb="3" eb="4">
      <t>カイ</t>
    </rPh>
    <phoneticPr fontId="1"/>
  </si>
  <si>
    <t>[回/日]</t>
    <rPh sb="1" eb="2">
      <t>カイ</t>
    </rPh>
    <phoneticPr fontId="1"/>
  </si>
  <si>
    <t>[%]</t>
    <phoneticPr fontId="1"/>
  </si>
  <si>
    <t>y2：配膳補助時間</t>
    <rPh sb="3" eb="5">
      <t>ハイゼン</t>
    </rPh>
    <rPh sb="5" eb="7">
      <t>ホジョ</t>
    </rPh>
    <rPh sb="7" eb="9">
      <t>ジカン</t>
    </rPh>
    <phoneticPr fontId="1"/>
  </si>
  <si>
    <t>[回/日]</t>
    <rPh sb="1" eb="2">
      <t>カイ</t>
    </rPh>
    <rPh sb="3" eb="4">
      <t>ニチ</t>
    </rPh>
    <phoneticPr fontId="1"/>
  </si>
  <si>
    <t>[人]</t>
    <rPh sb="1" eb="2">
      <t>ニン</t>
    </rPh>
    <phoneticPr fontId="1"/>
  </si>
  <si>
    <t>y3：設置・起動時間</t>
    <rPh sb="3" eb="5">
      <t>セッチ</t>
    </rPh>
    <rPh sb="6" eb="8">
      <t>キドウ</t>
    </rPh>
    <rPh sb="8" eb="10">
      <t>ジカン</t>
    </rPh>
    <phoneticPr fontId="1"/>
  </si>
  <si>
    <t>[分/日]</t>
    <rPh sb="1" eb="2">
      <t>フン</t>
    </rPh>
    <rPh sb="3" eb="4">
      <t>ニチ</t>
    </rPh>
    <phoneticPr fontId="1"/>
  </si>
  <si>
    <t>[台]</t>
    <rPh sb="1" eb="2">
      <t>ダイ</t>
    </rPh>
    <phoneticPr fontId="1"/>
  </si>
  <si>
    <t>y4：機器清掃時間</t>
    <rPh sb="3" eb="5">
      <t>キキ</t>
    </rPh>
    <rPh sb="5" eb="7">
      <t>セイソウ</t>
    </rPh>
    <rPh sb="7" eb="9">
      <t>ジカン</t>
    </rPh>
    <phoneticPr fontId="1"/>
  </si>
  <si>
    <t>[日/年]</t>
    <rPh sb="1" eb="2">
      <t>ニチ</t>
    </rPh>
    <rPh sb="3" eb="4">
      <t>ネン</t>
    </rPh>
    <phoneticPr fontId="1"/>
  </si>
  <si>
    <t>÷</t>
    <phoneticPr fontId="1"/>
  </si>
  <si>
    <t>Y：機器導入により新たに発生する業務量</t>
    <rPh sb="2" eb="4">
      <t>キキ</t>
    </rPh>
    <rPh sb="4" eb="6">
      <t>ドウニュウ</t>
    </rPh>
    <rPh sb="9" eb="10">
      <t>アラ</t>
    </rPh>
    <rPh sb="12" eb="14">
      <t>ハッセイ</t>
    </rPh>
    <rPh sb="16" eb="19">
      <t>ギョウムリョウ</t>
    </rPh>
    <phoneticPr fontId="1"/>
  </si>
  <si>
    <t>省力化指標</t>
  </si>
  <si>
    <t>（</t>
    <phoneticPr fontId="1"/>
  </si>
  <si>
    <t>-</t>
    <phoneticPr fontId="1"/>
  </si>
  <si>
    <r>
      <t>[時間/日]</t>
    </r>
    <r>
      <rPr>
        <b/>
        <sz val="11"/>
        <color theme="1"/>
        <rFont val="ＭＳ Ｐゴシック"/>
        <family val="3"/>
        <charset val="128"/>
        <scheme val="minor"/>
      </rPr>
      <t>）</t>
    </r>
    <rPh sb="1" eb="3">
      <t>ジカン</t>
    </rPh>
    <rPh sb="4" eb="5">
      <t>ニチ</t>
    </rPh>
    <phoneticPr fontId="1"/>
  </si>
  <si>
    <t>＝</t>
    <phoneticPr fontId="1"/>
  </si>
  <si>
    <t>[-]</t>
    <phoneticPr fontId="1"/>
  </si>
  <si>
    <t>（＝（X-Y)/X）</t>
    <phoneticPr fontId="1"/>
  </si>
  <si>
    <t>審査結果</t>
    <rPh sb="0" eb="2">
      <t>シンサ</t>
    </rPh>
    <rPh sb="2" eb="4">
      <t>ケッカ</t>
    </rPh>
    <phoneticPr fontId="1"/>
  </si>
  <si>
    <t>費用対効果</t>
    <rPh sb="0" eb="2">
      <t>ヒヨウ</t>
    </rPh>
    <phoneticPr fontId="1"/>
  </si>
  <si>
    <t>I1：機器購入代金</t>
    <rPh sb="3" eb="5">
      <t>キキ</t>
    </rPh>
    <rPh sb="5" eb="7">
      <t>コウニュウ</t>
    </rPh>
    <rPh sb="7" eb="9">
      <t>ダイキン</t>
    </rPh>
    <phoneticPr fontId="1"/>
  </si>
  <si>
    <t>I2：導入設定費用</t>
    <rPh sb="3" eb="5">
      <t>ドウニュウ</t>
    </rPh>
    <rPh sb="5" eb="7">
      <t>セッテイ</t>
    </rPh>
    <rPh sb="7" eb="9">
      <t>ヒヨウ</t>
    </rPh>
    <phoneticPr fontId="1"/>
  </si>
  <si>
    <t>I3：機器設置にかかる労務費用</t>
    <rPh sb="3" eb="5">
      <t>キキ</t>
    </rPh>
    <rPh sb="5" eb="7">
      <t>セッチ</t>
    </rPh>
    <rPh sb="11" eb="13">
      <t>ロウム</t>
    </rPh>
    <rPh sb="13" eb="15">
      <t>ヒヨウ</t>
    </rPh>
    <phoneticPr fontId="1"/>
  </si>
  <si>
    <t>[時間]</t>
    <rPh sb="1" eb="3">
      <t>ジカン</t>
    </rPh>
    <phoneticPr fontId="1"/>
  </si>
  <si>
    <t>[千円/時間]</t>
    <rPh sb="1" eb="2">
      <t>セン</t>
    </rPh>
    <rPh sb="2" eb="3">
      <t>エン</t>
    </rPh>
    <rPh sb="4" eb="6">
      <t>ジカン</t>
    </rPh>
    <phoneticPr fontId="1"/>
  </si>
  <si>
    <t>[千円]</t>
    <rPh sb="1" eb="3">
      <t>センエン</t>
    </rPh>
    <phoneticPr fontId="1"/>
  </si>
  <si>
    <t>I：機器導入に係る初期費用(=I1+I2+I3)</t>
    <rPh sb="2" eb="4">
      <t>キキ</t>
    </rPh>
    <rPh sb="4" eb="6">
      <t>ドウニュウ</t>
    </rPh>
    <rPh sb="7" eb="8">
      <t>カカ</t>
    </rPh>
    <rPh sb="9" eb="11">
      <t>ショキ</t>
    </rPh>
    <rPh sb="11" eb="13">
      <t>ヒヨウ</t>
    </rPh>
    <phoneticPr fontId="1"/>
  </si>
  <si>
    <t>E1：業務削減量</t>
    <rPh sb="3" eb="5">
      <t>ギョウム</t>
    </rPh>
    <rPh sb="5" eb="8">
      <t>サクゲンリョウ</t>
    </rPh>
    <phoneticPr fontId="1"/>
  </si>
  <si>
    <t>[千円/年]</t>
    <rPh sb="1" eb="2">
      <t>セン</t>
    </rPh>
    <rPh sb="2" eb="3">
      <t>エン</t>
    </rPh>
    <rPh sb="4" eb="5">
      <t>ネン</t>
    </rPh>
    <phoneticPr fontId="1"/>
  </si>
  <si>
    <t>E2：採用コスト削減量</t>
    <rPh sb="3" eb="5">
      <t>サイヨウ</t>
    </rPh>
    <rPh sb="8" eb="10">
      <t>サクゲン</t>
    </rPh>
    <rPh sb="10" eb="11">
      <t>リョウ</t>
    </rPh>
    <phoneticPr fontId="1"/>
  </si>
  <si>
    <t>[千円/人]</t>
    <rPh sb="1" eb="2">
      <t>セン</t>
    </rPh>
    <rPh sb="2" eb="3">
      <t>エン</t>
    </rPh>
    <rPh sb="4" eb="5">
      <t>ニン</t>
    </rPh>
    <phoneticPr fontId="1"/>
  </si>
  <si>
    <t>E：効果合計(=E1+E2)</t>
    <rPh sb="2" eb="6">
      <t>コウカゴウケイ</t>
    </rPh>
    <phoneticPr fontId="1"/>
  </si>
  <si>
    <t>投資回収年数</t>
    <rPh sb="0" eb="2">
      <t>トウシ</t>
    </rPh>
    <rPh sb="2" eb="4">
      <t>カイシュウ</t>
    </rPh>
    <rPh sb="4" eb="6">
      <t>ネンスウ</t>
    </rPh>
    <phoneticPr fontId="1"/>
  </si>
  <si>
    <t>[年]</t>
    <rPh sb="1" eb="2">
      <t>ネン</t>
    </rPh>
    <phoneticPr fontId="1"/>
  </si>
  <si>
    <t>(=I/E)</t>
    <phoneticPr fontId="1"/>
  </si>
  <si>
    <t>中規模事業者（従業員数5～19人）</t>
    <rPh sb="0" eb="3">
      <t>チュウキボ</t>
    </rPh>
    <rPh sb="3" eb="6">
      <t>ジギョウシャ</t>
    </rPh>
    <rPh sb="7" eb="10">
      <t>ジュウギョウイン</t>
    </rPh>
    <rPh sb="10" eb="11">
      <t>スウ</t>
    </rPh>
    <rPh sb="15" eb="16">
      <t>ニン</t>
    </rPh>
    <phoneticPr fontId="1"/>
  </si>
  <si>
    <t>[組分/日]</t>
    <phoneticPr fontId="1"/>
  </si>
  <si>
    <t>E2：採用コスト削減量</t>
  </si>
  <si>
    <t>大規模事業者（従業員数20～99人）</t>
    <rPh sb="0" eb="3">
      <t>ダイキボ</t>
    </rPh>
    <rPh sb="3" eb="6">
      <t>ジギョウシャ</t>
    </rPh>
    <rPh sb="7" eb="10">
      <t>ジュウギョウイン</t>
    </rPh>
    <rPh sb="10" eb="11">
      <t>スウ</t>
    </rPh>
    <rPh sb="16" eb="17">
      <t>ニン</t>
    </rPh>
    <phoneticPr fontId="1"/>
  </si>
  <si>
    <t>項目</t>
    <rPh sb="0" eb="2">
      <t>コウモク</t>
    </rPh>
    <phoneticPr fontId="1"/>
  </si>
  <si>
    <t>単位</t>
    <rPh sb="0" eb="2">
      <t>タンイ</t>
    </rPh>
    <phoneticPr fontId="1"/>
  </si>
  <si>
    <t>値</t>
    <rPh sb="0" eb="1">
      <t>アタイ</t>
    </rPh>
    <phoneticPr fontId="1"/>
  </si>
  <si>
    <t>想定、前提事項</t>
    <rPh sb="0" eb="2">
      <t>ソウテイ</t>
    </rPh>
    <rPh sb="3" eb="7">
      <t>ゼンテイジコウ</t>
    </rPh>
    <phoneticPr fontId="1"/>
  </si>
  <si>
    <t>小規模</t>
    <rPh sb="0" eb="3">
      <t>ショウキボ</t>
    </rPh>
    <phoneticPr fontId="1"/>
  </si>
  <si>
    <t>中規模</t>
    <rPh sb="0" eb="3">
      <t>チュウキボ</t>
    </rPh>
    <phoneticPr fontId="1"/>
  </si>
  <si>
    <t>大規模</t>
    <rPh sb="0" eb="3">
      <t>ダイキボ</t>
    </rPh>
    <phoneticPr fontId="1"/>
  </si>
  <si>
    <t>a</t>
  </si>
  <si>
    <t>従業員単価</t>
    <rPh sb="0" eb="3">
      <t>ジュウギョウイン</t>
    </rPh>
    <rPh sb="3" eb="5">
      <t>タンカ</t>
    </rPh>
    <phoneticPr fontId="1"/>
  </si>
  <si>
    <t>千円/時</t>
    <rPh sb="0" eb="1">
      <t>セン</t>
    </rPh>
    <rPh sb="1" eb="2">
      <t>エン</t>
    </rPh>
    <rPh sb="3" eb="4">
      <t>ジ</t>
    </rPh>
    <phoneticPr fontId="1"/>
  </si>
  <si>
    <t>賃金構造基本統計調査(2020年)より</t>
    <rPh sb="0" eb="2">
      <t>チンギン</t>
    </rPh>
    <rPh sb="2" eb="4">
      <t>コウゾウ</t>
    </rPh>
    <rPh sb="4" eb="8">
      <t>キホントウケイ</t>
    </rPh>
    <rPh sb="8" eb="10">
      <t>チョウサ</t>
    </rPh>
    <rPh sb="15" eb="16">
      <t>ネン</t>
    </rPh>
    <phoneticPr fontId="1"/>
  </si>
  <si>
    <t>b</t>
  </si>
  <si>
    <t>採用コスト</t>
    <rPh sb="0" eb="2">
      <t>サイヨウ</t>
    </rPh>
    <phoneticPr fontId="1"/>
  </si>
  <si>
    <t>千円/年</t>
    <rPh sb="0" eb="1">
      <t>セン</t>
    </rPh>
    <rPh sb="1" eb="2">
      <t>エン</t>
    </rPh>
    <rPh sb="3" eb="4">
      <t>ネン</t>
    </rPh>
    <phoneticPr fontId="1"/>
  </si>
  <si>
    <t xml:space="preserve"> ※マイナビ人材ニーズ調査（2022年）より</t>
    <phoneticPr fontId="1"/>
  </si>
  <si>
    <t>c</t>
  </si>
  <si>
    <t>営業日数</t>
  </si>
  <si>
    <t>日/年</t>
  </si>
  <si>
    <t>週6日営業と想定</t>
  </si>
  <si>
    <t>d</t>
  </si>
  <si>
    <t>営業時間</t>
  </si>
  <si>
    <t>時間/日</t>
  </si>
  <si>
    <t>昼11:00~15:00（4時間）, 夜17:00~23:00（6時間）と想定</t>
    <rPh sb="14" eb="16">
      <t>ジカン</t>
    </rPh>
    <rPh sb="33" eb="35">
      <t>ジカン</t>
    </rPh>
    <phoneticPr fontId="1"/>
  </si>
  <si>
    <t>e</t>
  </si>
  <si>
    <t>席数</t>
  </si>
  <si>
    <t>席/店舗</t>
  </si>
  <si>
    <t>f</t>
  </si>
  <si>
    <t>客席床面積</t>
  </si>
  <si>
    <t>㎡/店舗</t>
  </si>
  <si>
    <t>一般的店舗を想定し、2席/1坪（3.3㎡）と想定</t>
    <phoneticPr fontId="1"/>
  </si>
  <si>
    <t>g</t>
  </si>
  <si>
    <t>平均配膳距離</t>
  </si>
  <si>
    <t>m/組</t>
  </si>
  <si>
    <t>床面積から推計</t>
    <rPh sb="0" eb="3">
      <t>ユカメンセキ</t>
    </rPh>
    <rPh sb="5" eb="7">
      <t>スイケイ</t>
    </rPh>
    <phoneticPr fontId="1"/>
  </si>
  <si>
    <t>h</t>
  </si>
  <si>
    <t>1日当たり来店客数</t>
  </si>
  <si>
    <t>人/日</t>
  </si>
  <si>
    <t>席数と回転率から推計</t>
    <rPh sb="0" eb="2">
      <t>セキスウ</t>
    </rPh>
    <rPh sb="3" eb="6">
      <t>カイテンリツ</t>
    </rPh>
    <rPh sb="8" eb="10">
      <t>スイケイ</t>
    </rPh>
    <phoneticPr fontId="1"/>
  </si>
  <si>
    <t>i</t>
  </si>
  <si>
    <t>1組当たり人数</t>
  </si>
  <si>
    <t>人/組</t>
  </si>
  <si>
    <t>j</t>
  </si>
  <si>
    <t>1日当たり来店組数</t>
    <rPh sb="7" eb="8">
      <t>クミ</t>
    </rPh>
    <phoneticPr fontId="1"/>
  </si>
  <si>
    <t>組/日</t>
    <rPh sb="0" eb="1">
      <t>クミ</t>
    </rPh>
    <rPh sb="2" eb="3">
      <t>ニチ</t>
    </rPh>
    <phoneticPr fontId="1"/>
  </si>
  <si>
    <t>k</t>
  </si>
  <si>
    <t>組/時</t>
    <rPh sb="2" eb="3">
      <t>トキ</t>
    </rPh>
    <phoneticPr fontId="1"/>
  </si>
  <si>
    <t>l</t>
  </si>
  <si>
    <t>時間当たり最大配膳・下膳数</t>
    <rPh sb="0" eb="2">
      <t>ジカン</t>
    </rPh>
    <rPh sb="2" eb="3">
      <t>ア</t>
    </rPh>
    <rPh sb="5" eb="7">
      <t>サイダイ</t>
    </rPh>
    <rPh sb="7" eb="9">
      <t>ハイゼン</t>
    </rPh>
    <rPh sb="10" eb="12">
      <t>ゲゼン</t>
    </rPh>
    <rPh sb="12" eb="13">
      <t>スウ</t>
    </rPh>
    <phoneticPr fontId="1"/>
  </si>
  <si>
    <t>組/台・時</t>
    <rPh sb="2" eb="3">
      <t>ダイ</t>
    </rPh>
    <rPh sb="4" eb="5">
      <t>ジ</t>
    </rPh>
    <phoneticPr fontId="1"/>
  </si>
  <si>
    <t>m</t>
  </si>
  <si>
    <t>想定導入機器台数</t>
  </si>
  <si>
    <t>台/事業所</t>
  </si>
  <si>
    <t>ピーク時の注文を処理可能な台数</t>
    <rPh sb="3" eb="4">
      <t>ジ</t>
    </rPh>
    <rPh sb="5" eb="7">
      <t>チュウモン</t>
    </rPh>
    <rPh sb="8" eb="12">
      <t>ショリカノウ</t>
    </rPh>
    <rPh sb="13" eb="15">
      <t>ダイスウ</t>
    </rPh>
    <phoneticPr fontId="1"/>
  </si>
  <si>
    <t>中規模事業者（従業員数10～29人）</t>
    <rPh sb="0" eb="3">
      <t>チュウキボ</t>
    </rPh>
    <rPh sb="3" eb="6">
      <t>ジギョウシャ</t>
    </rPh>
    <rPh sb="7" eb="10">
      <t>ジュウギョウイン</t>
    </rPh>
    <rPh sb="10" eb="11">
      <t>スウ</t>
    </rPh>
    <rPh sb="16" eb="17">
      <t>ニン</t>
    </rPh>
    <phoneticPr fontId="1"/>
  </si>
  <si>
    <t>大規模事業者（従業員数30～99人）</t>
    <rPh sb="0" eb="3">
      <t>ダイキボ</t>
    </rPh>
    <rPh sb="3" eb="6">
      <t>ジギョウシャ</t>
    </rPh>
    <rPh sb="7" eb="10">
      <t>ジュウギョウイン</t>
    </rPh>
    <rPh sb="10" eb="11">
      <t>スウ</t>
    </rPh>
    <rPh sb="16" eb="17">
      <t>ニン</t>
    </rPh>
    <phoneticPr fontId="1"/>
  </si>
  <si>
    <t>E1：業務削減量</t>
  </si>
  <si>
    <t>年間延べ宿泊者数</t>
    <rPh sb="2" eb="3">
      <t>ノ</t>
    </rPh>
    <phoneticPr fontId="1"/>
  </si>
  <si>
    <t>人/年</t>
  </si>
  <si>
    <t>朝7:00～10:00（3時間）, 夜18:00～21:00（3時間）と想定</t>
    <rPh sb="0" eb="1">
      <t>アサ</t>
    </rPh>
    <rPh sb="13" eb="15">
      <t>ジカン</t>
    </rPh>
    <rPh sb="32" eb="34">
      <t>ジカン</t>
    </rPh>
    <phoneticPr fontId="1"/>
  </si>
  <si>
    <t>席数及び床面積から推計</t>
    <rPh sb="0" eb="2">
      <t>セキスウ</t>
    </rPh>
    <rPh sb="2" eb="3">
      <t>オヨ</t>
    </rPh>
    <rPh sb="4" eb="7">
      <t>ユカメンセキ</t>
    </rPh>
    <rPh sb="9" eb="11">
      <t>スイケイ</t>
    </rPh>
    <phoneticPr fontId="1"/>
  </si>
  <si>
    <t>1日当たり宿泊客数</t>
    <rPh sb="5" eb="7">
      <t>シュクハク</t>
    </rPh>
    <phoneticPr fontId="1"/>
  </si>
  <si>
    <t>1日当たりのべ配膳組数</t>
    <rPh sb="7" eb="9">
      <t>ハイゼン</t>
    </rPh>
    <rPh sb="9" eb="11">
      <t>クミスウ</t>
    </rPh>
    <phoneticPr fontId="1"/>
  </si>
  <si>
    <t>1組当たり朝夕計2回と仮定</t>
  </si>
  <si>
    <t>時間当たり配膳組数</t>
    <rPh sb="0" eb="3">
      <t>ジカンア</t>
    </rPh>
    <rPh sb="5" eb="7">
      <t>ハイゼン</t>
    </rPh>
    <rPh sb="7" eb="9">
      <t>クミスウ</t>
    </rPh>
    <phoneticPr fontId="1"/>
  </si>
  <si>
    <t>組分/時</t>
    <rPh sb="1" eb="2">
      <t>ブン</t>
    </rPh>
    <rPh sb="3" eb="4">
      <t>トキ</t>
    </rPh>
    <phoneticPr fontId="1"/>
  </si>
  <si>
    <t>営業時間を朝夕各3時間と仮定し、注文・配膳が1/3ずつ分散すると仮定</t>
    <rPh sb="0" eb="4">
      <t>エイギョウジカン</t>
    </rPh>
    <rPh sb="5" eb="6">
      <t>アサ</t>
    </rPh>
    <rPh sb="6" eb="7">
      <t>ユウ</t>
    </rPh>
    <rPh sb="7" eb="8">
      <t>カク</t>
    </rPh>
    <rPh sb="9" eb="11">
      <t>ジカン</t>
    </rPh>
    <rPh sb="12" eb="14">
      <t>カテイ</t>
    </rPh>
    <rPh sb="16" eb="18">
      <t>チュウモン</t>
    </rPh>
    <rPh sb="19" eb="21">
      <t>ハイゼン</t>
    </rPh>
    <rPh sb="27" eb="29">
      <t>ブンサン</t>
    </rPh>
    <rPh sb="32" eb="34">
      <t>カテイ</t>
    </rPh>
    <phoneticPr fontId="1"/>
  </si>
  <si>
    <t>組分/時</t>
    <rPh sb="1" eb="2">
      <t>ブン</t>
    </rPh>
    <rPh sb="3" eb="4">
      <t>ジ</t>
    </rPh>
    <phoneticPr fontId="1"/>
  </si>
  <si>
    <t>n</t>
  </si>
  <si>
    <t>時間当たり配膳組数を処理可能な台数</t>
    <rPh sb="0" eb="3">
      <t>ジカンア</t>
    </rPh>
    <rPh sb="5" eb="7">
      <t>ハイゼン</t>
    </rPh>
    <rPh sb="7" eb="9">
      <t>クミスウ</t>
    </rPh>
    <rPh sb="10" eb="14">
      <t>ショリカノウ</t>
    </rPh>
    <rPh sb="15" eb="17">
      <t>ダイスウ</t>
    </rPh>
    <phoneticPr fontId="1"/>
  </si>
  <si>
    <t>カテゴリ</t>
  </si>
  <si>
    <t>業務領域（共通）</t>
    <rPh sb="0" eb="2">
      <t>ギョウム</t>
    </rPh>
    <rPh sb="2" eb="4">
      <t>リョウイキ</t>
    </rPh>
    <rPh sb="5" eb="7">
      <t>キョウツウ</t>
    </rPh>
    <phoneticPr fontId="1"/>
  </si>
  <si>
    <t>業務領域（建設）</t>
    <rPh sb="0" eb="2">
      <t>ギョウム</t>
    </rPh>
    <rPh sb="2" eb="4">
      <t>リョウイキ</t>
    </rPh>
    <rPh sb="5" eb="7">
      <t>ケンセツ</t>
    </rPh>
    <phoneticPr fontId="1"/>
  </si>
  <si>
    <t>業務領域（製造）</t>
    <rPh sb="0" eb="2">
      <t>ギョウム</t>
    </rPh>
    <rPh sb="2" eb="4">
      <t>リョウイキ</t>
    </rPh>
    <rPh sb="5" eb="7">
      <t>セイゾウ</t>
    </rPh>
    <phoneticPr fontId="1"/>
  </si>
  <si>
    <t>業務領域（倉庫）</t>
    <rPh sb="0" eb="2">
      <t>ギョウム</t>
    </rPh>
    <rPh sb="2" eb="4">
      <t>リョウイキ</t>
    </rPh>
    <rPh sb="5" eb="7">
      <t>ソウコ</t>
    </rPh>
    <phoneticPr fontId="1"/>
  </si>
  <si>
    <t>業務領域（卸売）</t>
    <rPh sb="0" eb="2">
      <t>ギョウム</t>
    </rPh>
    <rPh sb="2" eb="4">
      <t>リョウイキ</t>
    </rPh>
    <rPh sb="5" eb="7">
      <t>オロシウリ</t>
    </rPh>
    <phoneticPr fontId="1"/>
  </si>
  <si>
    <t>業務領域（小売）</t>
    <rPh sb="0" eb="2">
      <t>ギョウム</t>
    </rPh>
    <rPh sb="2" eb="4">
      <t>リョウイキ</t>
    </rPh>
    <rPh sb="5" eb="7">
      <t>コウ</t>
    </rPh>
    <phoneticPr fontId="1"/>
  </si>
  <si>
    <t>業務領域（宿泊）</t>
    <rPh sb="0" eb="2">
      <t>ギョウム</t>
    </rPh>
    <rPh sb="2" eb="4">
      <t>リョウイキ</t>
    </rPh>
    <rPh sb="5" eb="7">
      <t>シュクハク</t>
    </rPh>
    <phoneticPr fontId="1"/>
  </si>
  <si>
    <t>業務領域（飲食）</t>
    <rPh sb="0" eb="2">
      <t>ギョウム</t>
    </rPh>
    <rPh sb="2" eb="4">
      <t>リョウイキ</t>
    </rPh>
    <rPh sb="5" eb="7">
      <t>インショク</t>
    </rPh>
    <phoneticPr fontId="1"/>
  </si>
  <si>
    <t>あり</t>
    <phoneticPr fontId="1"/>
  </si>
  <si>
    <t>自動清掃ロボット</t>
    <rPh sb="0" eb="2">
      <t>ジドウ</t>
    </rPh>
    <rPh sb="2" eb="4">
      <t>セイソウ</t>
    </rPh>
    <phoneticPr fontId="1"/>
  </si>
  <si>
    <t>共通</t>
    <rPh sb="0" eb="2">
      <t>キョウツウ</t>
    </rPh>
    <phoneticPr fontId="1"/>
  </si>
  <si>
    <t>施設管理</t>
    <rPh sb="0" eb="2">
      <t>シセツ</t>
    </rPh>
    <rPh sb="2" eb="4">
      <t>カンリ</t>
    </rPh>
    <phoneticPr fontId="1"/>
  </si>
  <si>
    <t>企画・営業</t>
    <rPh sb="0" eb="2">
      <t>キカク</t>
    </rPh>
    <rPh sb="3" eb="5">
      <t>エイギョウ</t>
    </rPh>
    <phoneticPr fontId="1"/>
  </si>
  <si>
    <t>なし</t>
    <phoneticPr fontId="1"/>
  </si>
  <si>
    <t>建設業</t>
    <rPh sb="0" eb="3">
      <t>ケンセツギョウ</t>
    </rPh>
    <phoneticPr fontId="1"/>
  </si>
  <si>
    <t>人事・労務管理</t>
    <rPh sb="0" eb="2">
      <t>ジンジ</t>
    </rPh>
    <rPh sb="3" eb="5">
      <t>ロウム</t>
    </rPh>
    <rPh sb="5" eb="7">
      <t>カンリ</t>
    </rPh>
    <phoneticPr fontId="1"/>
  </si>
  <si>
    <t>見積・契約</t>
    <rPh sb="0" eb="2">
      <t>ミツ</t>
    </rPh>
    <rPh sb="3" eb="5">
      <t>ケイヤク</t>
    </rPh>
    <phoneticPr fontId="1"/>
  </si>
  <si>
    <t>受付案内</t>
    <rPh sb="0" eb="2">
      <t>ウケツケ</t>
    </rPh>
    <rPh sb="2" eb="4">
      <t>アンナイ</t>
    </rPh>
    <phoneticPr fontId="1"/>
  </si>
  <si>
    <t>仕入</t>
    <rPh sb="0" eb="2">
      <t>シイ</t>
    </rPh>
    <phoneticPr fontId="1"/>
  </si>
  <si>
    <t>券売機</t>
    <rPh sb="0" eb="3">
      <t>ケンバイキ</t>
    </rPh>
    <phoneticPr fontId="1"/>
  </si>
  <si>
    <t>製造業</t>
    <rPh sb="0" eb="3">
      <t>セイゾウギョウ</t>
    </rPh>
    <phoneticPr fontId="1"/>
  </si>
  <si>
    <t>財務・経理</t>
    <rPh sb="0" eb="2">
      <t>ザイム</t>
    </rPh>
    <rPh sb="3" eb="5">
      <t>ケイリ</t>
    </rPh>
    <phoneticPr fontId="1"/>
  </si>
  <si>
    <t>資材調達</t>
    <rPh sb="0" eb="2">
      <t>シザイ</t>
    </rPh>
    <rPh sb="2" eb="4">
      <t>チョウタツ</t>
    </rPh>
    <phoneticPr fontId="1"/>
  </si>
  <si>
    <t>予約管理</t>
    <rPh sb="0" eb="2">
      <t>ヨヤク</t>
    </rPh>
    <rPh sb="2" eb="4">
      <t>カンリ</t>
    </rPh>
    <phoneticPr fontId="1"/>
  </si>
  <si>
    <t>注文受付</t>
    <rPh sb="0" eb="2">
      <t>チュウモン</t>
    </rPh>
    <rPh sb="2" eb="3">
      <t>ウ</t>
    </rPh>
    <rPh sb="3" eb="4">
      <t>ツ</t>
    </rPh>
    <phoneticPr fontId="1"/>
  </si>
  <si>
    <t>自動精算機</t>
    <rPh sb="0" eb="2">
      <t>ジドウ</t>
    </rPh>
    <rPh sb="2" eb="5">
      <t>セイサンキ</t>
    </rPh>
    <phoneticPr fontId="1"/>
  </si>
  <si>
    <t>倉庫業</t>
    <rPh sb="0" eb="3">
      <t>ソウコギョウ</t>
    </rPh>
    <phoneticPr fontId="1"/>
  </si>
  <si>
    <t>調査・測量</t>
    <rPh sb="0" eb="2">
      <t>チョウサ</t>
    </rPh>
    <rPh sb="3" eb="5">
      <t>ソクリョウ</t>
    </rPh>
    <phoneticPr fontId="1"/>
  </si>
  <si>
    <t>加工・生産</t>
    <rPh sb="0" eb="2">
      <t>カコウ</t>
    </rPh>
    <rPh sb="3" eb="5">
      <t>セイサン</t>
    </rPh>
    <phoneticPr fontId="1"/>
  </si>
  <si>
    <t>保管・在庫管理</t>
    <rPh sb="0" eb="2">
      <t>ホカン</t>
    </rPh>
    <rPh sb="3" eb="5">
      <t>ザイコ</t>
    </rPh>
    <rPh sb="5" eb="7">
      <t>カンリ</t>
    </rPh>
    <phoneticPr fontId="1"/>
  </si>
  <si>
    <t>調理</t>
    <rPh sb="0" eb="2">
      <t>チョウリ</t>
    </rPh>
    <phoneticPr fontId="1"/>
  </si>
  <si>
    <t>自動チェックイン機（設置型）</t>
    <rPh sb="0" eb="2">
      <t>ジドウ</t>
    </rPh>
    <rPh sb="8" eb="9">
      <t>キ</t>
    </rPh>
    <rPh sb="10" eb="12">
      <t>セッチ</t>
    </rPh>
    <rPh sb="12" eb="13">
      <t>ガタ</t>
    </rPh>
    <phoneticPr fontId="1"/>
  </si>
  <si>
    <t>卸売行</t>
    <rPh sb="0" eb="2">
      <t>オロシウ</t>
    </rPh>
    <rPh sb="2" eb="3">
      <t>ギョウ</t>
    </rPh>
    <phoneticPr fontId="1"/>
  </si>
  <si>
    <t>施工</t>
    <rPh sb="0" eb="2">
      <t>セコウ</t>
    </rPh>
    <phoneticPr fontId="1"/>
  </si>
  <si>
    <t>検査</t>
    <rPh sb="0" eb="2">
      <t>ケンサ</t>
    </rPh>
    <phoneticPr fontId="1"/>
  </si>
  <si>
    <t>入出庫</t>
    <rPh sb="0" eb="3">
      <t>ニュウシュッコ</t>
    </rPh>
    <phoneticPr fontId="1"/>
  </si>
  <si>
    <t>店舗運営</t>
    <rPh sb="0" eb="2">
      <t>テンポ</t>
    </rPh>
    <rPh sb="2" eb="4">
      <t>ウンエイ</t>
    </rPh>
    <phoneticPr fontId="1"/>
  </si>
  <si>
    <t>スチームコンベクションオーブン</t>
  </si>
  <si>
    <t>小売業</t>
    <rPh sb="0" eb="3">
      <t>コウリギョウ</t>
    </rPh>
    <phoneticPr fontId="1"/>
  </si>
  <si>
    <t>梱包・加工</t>
    <rPh sb="0" eb="2">
      <t>コンポウ</t>
    </rPh>
    <rPh sb="3" eb="5">
      <t>カコウ</t>
    </rPh>
    <phoneticPr fontId="1"/>
  </si>
  <si>
    <t>請求・支払</t>
    <rPh sb="0" eb="2">
      <t>セイキュウ</t>
    </rPh>
    <rPh sb="3" eb="5">
      <t>シハラ</t>
    </rPh>
    <phoneticPr fontId="1"/>
  </si>
  <si>
    <t>自動倉庫</t>
    <rPh sb="0" eb="2">
      <t>ジドウ</t>
    </rPh>
    <rPh sb="2" eb="4">
      <t>ソウコ</t>
    </rPh>
    <phoneticPr fontId="1"/>
  </si>
  <si>
    <t>宿泊業</t>
    <rPh sb="0" eb="2">
      <t>シュクハク</t>
    </rPh>
    <rPh sb="2" eb="3">
      <t>ギョウ</t>
    </rPh>
    <phoneticPr fontId="1"/>
  </si>
  <si>
    <t>引渡</t>
    <rPh sb="0" eb="1">
      <t>ヒ</t>
    </rPh>
    <rPh sb="1" eb="2">
      <t>ワタ</t>
    </rPh>
    <phoneticPr fontId="1"/>
  </si>
  <si>
    <t>出荷</t>
    <rPh sb="0" eb="2">
      <t>シュッカ</t>
    </rPh>
    <phoneticPr fontId="1"/>
  </si>
  <si>
    <t>販売・納品</t>
    <rPh sb="0" eb="2">
      <t>ハンバイ</t>
    </rPh>
    <rPh sb="3" eb="5">
      <t>ノウヒン</t>
    </rPh>
    <phoneticPr fontId="1"/>
  </si>
  <si>
    <t>客室清掃</t>
    <rPh sb="0" eb="2">
      <t>キャクシツ</t>
    </rPh>
    <rPh sb="2" eb="4">
      <t>セイソウ</t>
    </rPh>
    <phoneticPr fontId="1"/>
  </si>
  <si>
    <t>顧客対応</t>
    <rPh sb="0" eb="2">
      <t>コキャク</t>
    </rPh>
    <rPh sb="2" eb="4">
      <t>タイオウ</t>
    </rPh>
    <phoneticPr fontId="1"/>
  </si>
  <si>
    <t>自動検品システム</t>
    <rPh sb="0" eb="2">
      <t>ジドウ</t>
    </rPh>
    <rPh sb="2" eb="4">
      <t>ケンピン</t>
    </rPh>
    <phoneticPr fontId="1"/>
  </si>
  <si>
    <t>アフターサービス</t>
  </si>
  <si>
    <t>返品対応</t>
    <rPh sb="0" eb="2">
      <t>ヘンピン</t>
    </rPh>
    <rPh sb="2" eb="4">
      <t>タイオウ</t>
    </rPh>
    <phoneticPr fontId="1"/>
  </si>
  <si>
    <t>AGV(無人搬送車）</t>
    <rPh sb="4" eb="6">
      <t>ムジン</t>
    </rPh>
    <rPh sb="6" eb="9">
      <t>ハンソウシャ</t>
    </rPh>
    <phoneticPr fontId="1"/>
  </si>
  <si>
    <t>AMR(自律走行搬送ロボット）</t>
    <rPh sb="4" eb="6">
      <t>ジリツ</t>
    </rPh>
    <rPh sb="6" eb="8">
      <t>ソウコウ</t>
    </rPh>
    <rPh sb="8" eb="10">
      <t>ハンソウ</t>
    </rPh>
    <phoneticPr fontId="1"/>
  </si>
  <si>
    <t>固定欄</t>
    <rPh sb="0" eb="2">
      <t>コテイ</t>
    </rPh>
    <rPh sb="2" eb="3">
      <t>ラン</t>
    </rPh>
    <phoneticPr fontId="1"/>
  </si>
  <si>
    <t>入力欄</t>
    <rPh sb="0" eb="3">
      <t>ニュウリョクラン</t>
    </rPh>
    <phoneticPr fontId="1"/>
  </si>
  <si>
    <t>連動欄</t>
    <rPh sb="0" eb="2">
      <t>レンドウ</t>
    </rPh>
    <rPh sb="2" eb="3">
      <t>ラン</t>
    </rPh>
    <phoneticPr fontId="1"/>
  </si>
  <si>
    <t>審査欄</t>
    <rPh sb="0" eb="2">
      <t>シンサ</t>
    </rPh>
    <rPh sb="2" eb="3">
      <t>ラン</t>
    </rPh>
    <phoneticPr fontId="1"/>
  </si>
  <si>
    <t>n</t>
    <phoneticPr fontId="1"/>
  </si>
  <si>
    <t>配膳回数</t>
    <rPh sb="0" eb="2">
      <t>ハイゼn</t>
    </rPh>
    <rPh sb="2" eb="4">
      <t>カイスウ</t>
    </rPh>
    <phoneticPr fontId="1"/>
  </si>
  <si>
    <t>回/組</t>
    <rPh sb="0" eb="1">
      <t xml:space="preserve">カイ </t>
    </rPh>
    <rPh sb="2" eb="3">
      <t xml:space="preserve">クミ </t>
    </rPh>
    <phoneticPr fontId="1"/>
  </si>
  <si>
    <t>[回/組]</t>
    <rPh sb="1" eb="2">
      <t xml:space="preserve">カイ </t>
    </rPh>
    <rPh sb="3" eb="4">
      <t>クミ</t>
    </rPh>
    <phoneticPr fontId="1"/>
  </si>
  <si>
    <t>o</t>
    <phoneticPr fontId="1"/>
  </si>
  <si>
    <t>[回/組]</t>
    <rPh sb="1" eb="2">
      <t>カイ</t>
    </rPh>
    <rPh sb="3" eb="4">
      <t>クミ</t>
    </rPh>
    <phoneticPr fontId="1"/>
  </si>
  <si>
    <t>客数÷1組当たりの人数</t>
    <rPh sb="0" eb="2">
      <t>キャクスウ</t>
    </rPh>
    <rPh sb="9" eb="11">
      <t>ニンズウ</t>
    </rPh>
    <phoneticPr fontId="1"/>
  </si>
  <si>
    <t>工業会等ヒアリングに基づき算出</t>
    <rPh sb="0" eb="3">
      <t>コウギョウカイ</t>
    </rPh>
    <rPh sb="3" eb="4">
      <t>トウ</t>
    </rPh>
    <rPh sb="10" eb="11">
      <t>モト</t>
    </rPh>
    <rPh sb="13" eb="15">
      <t>サンシュツ</t>
    </rPh>
    <phoneticPr fontId="1"/>
  </si>
  <si>
    <t>時間当たり来店組数（ピーク時）</t>
    <rPh sb="0" eb="2">
      <t>ジカン</t>
    </rPh>
    <rPh sb="2" eb="3">
      <t>ア</t>
    </rPh>
    <rPh sb="5" eb="7">
      <t>ライテン</t>
    </rPh>
    <rPh sb="7" eb="9">
      <t>クミスウ</t>
    </rPh>
    <rPh sb="13" eb="14">
      <t>ジ</t>
    </rPh>
    <phoneticPr fontId="1"/>
  </si>
  <si>
    <t>宿泊旅行統計調査（平成31年1～令和元年12月）</t>
    <rPh sb="9" eb="11">
      <t>ヘイセイ</t>
    </rPh>
    <rPh sb="16" eb="18">
      <t>レイワ</t>
    </rPh>
    <rPh sb="18" eb="20">
      <t>ガンネン</t>
    </rPh>
    <phoneticPr fontId="1"/>
  </si>
  <si>
    <t>宿泊旅行統計調査（平成31年1～令和元年12月）より推計</t>
    <phoneticPr fontId="1"/>
  </si>
  <si>
    <t>（=y1+y2+y3+y4）</t>
    <phoneticPr fontId="1"/>
  </si>
  <si>
    <t>ペンション等の小規模な事業者は営業日が週6日であると仮定、それ以外は360日と仮定</t>
  </si>
  <si>
    <t>お冷、前菜、メイン、ドリンクなど4回の配膳が一般的、コンサバに見て3回で設定</t>
    <rPh sb="3" eb="5">
      <t>ゼンサイ</t>
    </rPh>
    <rPh sb="19" eb="21">
      <t>ハイゼn</t>
    </rPh>
    <rPh sb="22" eb="25">
      <t>イッパn</t>
    </rPh>
    <rPh sb="34" eb="35">
      <t>カイ</t>
    </rPh>
    <rPh sb="36" eb="38">
      <t>セッテイ</t>
    </rPh>
    <phoneticPr fontId="1"/>
  </si>
  <si>
    <t>小規模事業者（従業員数0～9人）</t>
    <rPh sb="0" eb="3">
      <t>ショウキボ</t>
    </rPh>
    <rPh sb="3" eb="6">
      <t>ジギョウシャ</t>
    </rPh>
    <rPh sb="7" eb="10">
      <t>ジュウギョウイン</t>
    </rPh>
    <rPh sb="10" eb="11">
      <t>スウ</t>
    </rPh>
    <rPh sb="14" eb="15">
      <t>ニン</t>
    </rPh>
    <phoneticPr fontId="1"/>
  </si>
  <si>
    <t>中小企業省力化投資補助事業　製品審査申請用紙</t>
    <phoneticPr fontId="1"/>
  </si>
  <si>
    <t>1枚目</t>
    <rPh sb="1" eb="2">
      <t>マイ</t>
    </rPh>
    <rPh sb="2" eb="3">
      <t>メ</t>
    </rPh>
    <phoneticPr fontId="1"/>
  </si>
  <si>
    <t>※★印の項目はカタログに掲載される情報として公開されます。</t>
    <rPh sb="2" eb="3">
      <t>シルシ</t>
    </rPh>
    <rPh sb="4" eb="6">
      <t>コウモク</t>
    </rPh>
    <phoneticPr fontId="1"/>
  </si>
  <si>
    <t>〇製造事業者の情報</t>
    <rPh sb="1" eb="3">
      <t>セイゾウ</t>
    </rPh>
    <rPh sb="3" eb="5">
      <t>ジギョウ</t>
    </rPh>
    <rPh sb="5" eb="6">
      <t>シャ</t>
    </rPh>
    <rPh sb="7" eb="9">
      <t>ジョウホウ</t>
    </rPh>
    <phoneticPr fontId="1"/>
  </si>
  <si>
    <t>事業者名(★)</t>
    <rPh sb="0" eb="2">
      <t>ジギョウ</t>
    </rPh>
    <rPh sb="2" eb="3">
      <t>シャ</t>
    </rPh>
    <rPh sb="3" eb="4">
      <t>メイ</t>
    </rPh>
    <phoneticPr fontId="1"/>
  </si>
  <si>
    <t>担当者所属</t>
    <rPh sb="0" eb="3">
      <t>タントウシャ</t>
    </rPh>
    <rPh sb="3" eb="5">
      <t>ショゾク</t>
    </rPh>
    <phoneticPr fontId="1"/>
  </si>
  <si>
    <r>
      <rPr>
        <sz val="6"/>
        <color theme="1"/>
        <rFont val="ＭＳ ゴシック"/>
        <family val="3"/>
        <charset val="128"/>
      </rPr>
      <t>ふりがな</t>
    </r>
    <r>
      <rPr>
        <sz val="10"/>
        <color theme="1"/>
        <rFont val="ＭＳ ゴシック"/>
        <family val="3"/>
        <charset val="128"/>
      </rPr>
      <t xml:space="preserve">
担当者氏名</t>
    </r>
    <rPh sb="5" eb="8">
      <t>タントウシャ</t>
    </rPh>
    <rPh sb="8" eb="10">
      <t>シメイ</t>
    </rPh>
    <phoneticPr fontId="1"/>
  </si>
  <si>
    <t>担当者連絡先</t>
    <rPh sb="0" eb="3">
      <t>タントウシャ</t>
    </rPh>
    <rPh sb="3" eb="5">
      <t>レンラク</t>
    </rPh>
    <rPh sb="5" eb="6">
      <t>サキ</t>
    </rPh>
    <phoneticPr fontId="1"/>
  </si>
  <si>
    <t>担当者
メールアドレス</t>
    <rPh sb="0" eb="3">
      <t>タントウシャ</t>
    </rPh>
    <phoneticPr fontId="1"/>
  </si>
  <si>
    <t>〇製品の情報</t>
    <rPh sb="1" eb="3">
      <t>セイヒン</t>
    </rPh>
    <rPh sb="4" eb="6">
      <t>ジョウホウ</t>
    </rPh>
    <phoneticPr fontId="1"/>
  </si>
  <si>
    <t>製品名称(★)</t>
    <rPh sb="0" eb="2">
      <t>セイヒン</t>
    </rPh>
    <rPh sb="2" eb="4">
      <t>メイショウ</t>
    </rPh>
    <phoneticPr fontId="1"/>
  </si>
  <si>
    <t>製品型番</t>
    <rPh sb="0" eb="2">
      <t>セイヒン</t>
    </rPh>
    <rPh sb="2" eb="4">
      <t>カタバン</t>
    </rPh>
    <phoneticPr fontId="1"/>
  </si>
  <si>
    <t>製品概要(★)</t>
    <rPh sb="0" eb="2">
      <t>セイヒン</t>
    </rPh>
    <rPh sb="2" eb="4">
      <t>ガイヨウ</t>
    </rPh>
    <phoneticPr fontId="1"/>
  </si>
  <si>
    <t>製品URL(★)</t>
    <rPh sb="0" eb="2">
      <t>セイヒン</t>
    </rPh>
    <phoneticPr fontId="1"/>
  </si>
  <si>
    <t>〇所属カテゴリ情報</t>
    <rPh sb="1" eb="3">
      <t>ショゾク</t>
    </rPh>
    <rPh sb="7" eb="9">
      <t>ジョウホウ</t>
    </rPh>
    <phoneticPr fontId="1"/>
  </si>
  <si>
    <t>所属カテゴリ</t>
    <rPh sb="0" eb="2">
      <t>ショゾク</t>
    </rPh>
    <phoneticPr fontId="1"/>
  </si>
  <si>
    <t>業種・業務領域</t>
    <rPh sb="0" eb="2">
      <t>ギョウシュ</t>
    </rPh>
    <rPh sb="3" eb="7">
      <t>ギョウムリョウイキ</t>
    </rPh>
    <phoneticPr fontId="1"/>
  </si>
  <si>
    <t>〇価格・費用情報</t>
    <rPh sb="1" eb="3">
      <t>カカク</t>
    </rPh>
    <rPh sb="4" eb="6">
      <t>ヒヨウ</t>
    </rPh>
    <rPh sb="6" eb="8">
      <t>ジョウホウ</t>
    </rPh>
    <phoneticPr fontId="1"/>
  </si>
  <si>
    <r>
      <t>◆製品価格（</t>
    </r>
    <r>
      <rPr>
        <b/>
        <sz val="10"/>
        <rFont val="ＭＳ ゴシック"/>
        <family val="3"/>
        <charset val="128"/>
      </rPr>
      <t>②を入力</t>
    </r>
    <r>
      <rPr>
        <sz val="10"/>
        <rFont val="ＭＳ ゴシック"/>
        <family val="3"/>
        <charset val="128"/>
      </rPr>
      <t>、添付書類については別シート参照）</t>
    </r>
    <rPh sb="1" eb="3">
      <t>セイヒン</t>
    </rPh>
    <rPh sb="3" eb="5">
      <t>カカク</t>
    </rPh>
    <rPh sb="8" eb="10">
      <t>ニュウリョク</t>
    </rPh>
    <rPh sb="11" eb="13">
      <t>テンプ</t>
    </rPh>
    <rPh sb="13" eb="15">
      <t>ショルイ</t>
    </rPh>
    <rPh sb="20" eb="21">
      <t>ベツ</t>
    </rPh>
    <rPh sb="24" eb="26">
      <t>サンショウ</t>
    </rPh>
    <phoneticPr fontId="1"/>
  </si>
  <si>
    <t>Ⅰ</t>
    <phoneticPr fontId="1"/>
  </si>
  <si>
    <t>希望小売価格
（機器購入代金）</t>
    <rPh sb="2" eb="4">
      <t>コウリ</t>
    </rPh>
    <phoneticPr fontId="1"/>
  </si>
  <si>
    <r>
      <t xml:space="preserve">円
</t>
    </r>
    <r>
      <rPr>
        <sz val="9"/>
        <rFont val="ＭＳ ゴシック"/>
        <family val="3"/>
        <charset val="128"/>
      </rPr>
      <t>（税抜）</t>
    </r>
    <rPh sb="0" eb="1">
      <t>エン</t>
    </rPh>
    <rPh sb="3" eb="5">
      <t>ゼイヌ</t>
    </rPh>
    <phoneticPr fontId="1"/>
  </si>
  <si>
    <t>※［①製品審査申請書（工業会用）］シートの「機器購入代金」を表示。なお、「Ⅱ製品納品価格の実績値」と著しく乖離する場合は、訂正を依頼する場合がある。また、当該価格を超えた額を交付申請することはできない。</t>
    <rPh sb="22" eb="24">
      <t>キキ</t>
    </rPh>
    <rPh sb="24" eb="28">
      <t>コウニュウダイキン</t>
    </rPh>
    <rPh sb="30" eb="32">
      <t>ヒョウジ</t>
    </rPh>
    <rPh sb="38" eb="40">
      <t>セイヒン</t>
    </rPh>
    <rPh sb="40" eb="42">
      <t>ノウヒン</t>
    </rPh>
    <rPh sb="42" eb="44">
      <t>カカク</t>
    </rPh>
    <rPh sb="45" eb="47">
      <t>ジッセキ</t>
    </rPh>
    <rPh sb="47" eb="48">
      <t>チ</t>
    </rPh>
    <rPh sb="50" eb="51">
      <t>イチジル</t>
    </rPh>
    <rPh sb="53" eb="55">
      <t>カイリ</t>
    </rPh>
    <rPh sb="57" eb="59">
      <t>バアイ</t>
    </rPh>
    <rPh sb="61" eb="63">
      <t>テイセイ</t>
    </rPh>
    <rPh sb="64" eb="66">
      <t>イライ</t>
    </rPh>
    <rPh sb="68" eb="70">
      <t>バアイ</t>
    </rPh>
    <rPh sb="77" eb="79">
      <t>トウガイ</t>
    </rPh>
    <rPh sb="79" eb="81">
      <t>カカク</t>
    </rPh>
    <rPh sb="82" eb="83">
      <t>コ</t>
    </rPh>
    <rPh sb="85" eb="86">
      <t>ガク</t>
    </rPh>
    <rPh sb="87" eb="89">
      <t>コウフ</t>
    </rPh>
    <rPh sb="89" eb="91">
      <t>シンセイ</t>
    </rPh>
    <phoneticPr fontId="1"/>
  </si>
  <si>
    <t>Ⅱ</t>
    <phoneticPr fontId="1"/>
  </si>
  <si>
    <t>製品納品価格
の実績値</t>
    <phoneticPr fontId="1"/>
  </si>
  <si>
    <t>※［③納品実績報告書］シートの「平均納品金額」を表示。</t>
    <rPh sb="3" eb="5">
      <t>ノウヒン</t>
    </rPh>
    <rPh sb="5" eb="7">
      <t>ジッセキ</t>
    </rPh>
    <rPh sb="7" eb="9">
      <t>ホウコク</t>
    </rPh>
    <rPh sb="9" eb="10">
      <t>ショ</t>
    </rPh>
    <rPh sb="16" eb="18">
      <t>ヘイキン</t>
    </rPh>
    <rPh sb="18" eb="20">
      <t>ノウヒン</t>
    </rPh>
    <rPh sb="20" eb="22">
      <t>キンガク</t>
    </rPh>
    <phoneticPr fontId="1"/>
  </si>
  <si>
    <t>Ⅱの納入先</t>
    <rPh sb="2" eb="5">
      <t>ノウニュウサキ</t>
    </rPh>
    <phoneticPr fontId="1"/>
  </si>
  <si>
    <t>※［③納品実績報告書］シートの「納入先種別」を表示。</t>
    <phoneticPr fontId="1"/>
  </si>
  <si>
    <t>◆その他費用</t>
    <rPh sb="3" eb="4">
      <t>タ</t>
    </rPh>
    <rPh sb="4" eb="6">
      <t>ヒヨウ</t>
    </rPh>
    <phoneticPr fontId="1"/>
  </si>
  <si>
    <t>導入・設定費用
（製造事業者想定値）</t>
    <rPh sb="0" eb="2">
      <t>ドウニュウ</t>
    </rPh>
    <rPh sb="3" eb="5">
      <t>セッテイ</t>
    </rPh>
    <rPh sb="5" eb="7">
      <t>ヒヨウ</t>
    </rPh>
    <rPh sb="9" eb="11">
      <t>セイゾウ</t>
    </rPh>
    <rPh sb="11" eb="14">
      <t>ジギョウシャ</t>
    </rPh>
    <rPh sb="14" eb="16">
      <t>ソウテイ</t>
    </rPh>
    <rPh sb="16" eb="17">
      <t>チ</t>
    </rPh>
    <phoneticPr fontId="1"/>
  </si>
  <si>
    <t>※［①製品審査申請書（工業会用）］シートの「設置設定費用」を表示。
この値を上限に販売事業者が導入・設定費用（販売店想定値）を設定でき、それに基づく値が交付申請時の導入・設定費用（申請値）の補助上限額となる。</t>
    <rPh sb="22" eb="24">
      <t>セッチ</t>
    </rPh>
    <rPh sb="24" eb="26">
      <t>セッテイ</t>
    </rPh>
    <rPh sb="26" eb="28">
      <t>ヒヨウ</t>
    </rPh>
    <phoneticPr fontId="1"/>
  </si>
  <si>
    <t>◆（導入・設定費用がある場合のみ記入）導入に要する経費（導入・設定費用）の内容</t>
    <rPh sb="2" eb="4">
      <t>ドウニュウ</t>
    </rPh>
    <rPh sb="5" eb="7">
      <t>セッテイ</t>
    </rPh>
    <rPh sb="7" eb="9">
      <t>ヒヨウ</t>
    </rPh>
    <rPh sb="12" eb="14">
      <t>バアイ</t>
    </rPh>
    <rPh sb="16" eb="18">
      <t>キニュウ</t>
    </rPh>
    <rPh sb="19" eb="21">
      <t>ドウニュウ</t>
    </rPh>
    <rPh sb="22" eb="23">
      <t>ヨウ</t>
    </rPh>
    <rPh sb="25" eb="27">
      <t>ケイヒ</t>
    </rPh>
    <rPh sb="28" eb="30">
      <t>ドウニュウ</t>
    </rPh>
    <rPh sb="31" eb="33">
      <t>セッテイ</t>
    </rPh>
    <rPh sb="33" eb="35">
      <t>ヒヨウ</t>
    </rPh>
    <rPh sb="37" eb="39">
      <t>ナイヨウ</t>
    </rPh>
    <phoneticPr fontId="1"/>
  </si>
  <si>
    <t>導入・設定費用</t>
    <rPh sb="0" eb="2">
      <t>ドウニュウ</t>
    </rPh>
    <rPh sb="3" eb="5">
      <t>セッテイ</t>
    </rPh>
    <rPh sb="5" eb="7">
      <t>ヒヨウ</t>
    </rPh>
    <phoneticPr fontId="1"/>
  </si>
  <si>
    <t>※運搬、設置、導入費等が補助対象となる。建物、付帯設備の資産性向上にかかる導入経費は補助対象外。</t>
    <rPh sb="1" eb="3">
      <t>ウンパン</t>
    </rPh>
    <rPh sb="4" eb="6">
      <t>セッチ</t>
    </rPh>
    <rPh sb="7" eb="10">
      <t>ドウニュウヒ</t>
    </rPh>
    <rPh sb="10" eb="11">
      <t>トウ</t>
    </rPh>
    <rPh sb="12" eb="14">
      <t>ホジョ</t>
    </rPh>
    <rPh sb="14" eb="16">
      <t>タイショウ</t>
    </rPh>
    <phoneticPr fontId="1"/>
  </si>
  <si>
    <t>2枚目</t>
    <rPh sb="1" eb="2">
      <t>マイ</t>
    </rPh>
    <rPh sb="2" eb="3">
      <t>メ</t>
    </rPh>
    <phoneticPr fontId="1"/>
  </si>
  <si>
    <t>〇宣誓事項</t>
    <rPh sb="1" eb="3">
      <t>センセイ</t>
    </rPh>
    <rPh sb="3" eb="5">
      <t>ジコウ</t>
    </rPh>
    <phoneticPr fontId="1"/>
  </si>
  <si>
    <t>以下の内容に、同意の上、申請を行ってください。</t>
    <rPh sb="0" eb="2">
      <t>イカ</t>
    </rPh>
    <rPh sb="3" eb="5">
      <t>ナイヨウ</t>
    </rPh>
    <rPh sb="7" eb="9">
      <t>ドウイ</t>
    </rPh>
    <rPh sb="10" eb="11">
      <t>ウエ</t>
    </rPh>
    <rPh sb="12" eb="14">
      <t>シンセイ</t>
    </rPh>
    <rPh sb="15" eb="16">
      <t>イ</t>
    </rPh>
    <phoneticPr fontId="1"/>
  </si>
  <si>
    <t>ア</t>
    <phoneticPr fontId="1"/>
  </si>
  <si>
    <t>概要事項</t>
    <rPh sb="0" eb="2">
      <t>ガイヨウ</t>
    </rPh>
    <rPh sb="2" eb="4">
      <t>ジコウ</t>
    </rPh>
    <phoneticPr fontId="1"/>
  </si>
  <si>
    <t xml:space="preserve">定義や概要、業務範囲や業務機能等の仕様、外縁が明確化されており、事前に登録された製品カテゴリに属することが分かること。 </t>
    <phoneticPr fontId="1"/>
  </si>
  <si>
    <t>イ</t>
    <phoneticPr fontId="1"/>
  </si>
  <si>
    <t xml:space="preserve">保有する機能が、当該製品が属する製品カテゴリにおいて設定されている、利用が想定される中小企業等における対象業種の業務領域に合致すること。また、当該業務領域において、生産工程・サービス提供の業務フローにおける課題の解決に資することにより、省力化による業務効率化や生産性向上に寄与すること。 </t>
    <phoneticPr fontId="1"/>
  </si>
  <si>
    <t>ウ</t>
    <phoneticPr fontId="1"/>
  </si>
  <si>
    <t xml:space="preserve">申請単位について、原則型番ごとに製品登録を行っていること。販売プランやオプションが異なる場合は、それぞれ別の製品として登録していること。 </t>
    <phoneticPr fontId="1"/>
  </si>
  <si>
    <t>エ</t>
    <phoneticPr fontId="1"/>
  </si>
  <si>
    <t xml:space="preserve">単体で稼働しない又は省力化効果を発揮しない製品でないこと。単体で稼働しない又は省力化効果を発揮しない場合は、省力化効果を発揮しうるシステム等として一体として登録すること。 </t>
    <phoneticPr fontId="1"/>
  </si>
  <si>
    <t>オ</t>
    <phoneticPr fontId="1"/>
  </si>
  <si>
    <t xml:space="preserve">汎用製品であり、開発等を前提としないものであること。 </t>
    <phoneticPr fontId="1"/>
  </si>
  <si>
    <t>カ</t>
    <phoneticPr fontId="1"/>
  </si>
  <si>
    <t>販売が開始されており、製造・販売された実績を有していること。</t>
    <phoneticPr fontId="1"/>
  </si>
  <si>
    <t>キ</t>
    <phoneticPr fontId="1"/>
  </si>
  <si>
    <t>税法上の機械設備又は器具備品であること。</t>
    <phoneticPr fontId="1"/>
  </si>
  <si>
    <t>ク</t>
    <phoneticPr fontId="1"/>
  </si>
  <si>
    <t xml:space="preserve">製品性能及び
価格に関する事項 </t>
    <phoneticPr fontId="1"/>
  </si>
  <si>
    <t xml:space="preserve">当該製品が属する製品カテゴリにおいて利用が想定される中小企業等の業種及び規模ごとに設定されている省力化指標にしたがって省力化の効果を算出し、いずれか一つ以上がその効果が設定されている基準値を上回ること。 </t>
    <phoneticPr fontId="1"/>
  </si>
  <si>
    <t>ケ</t>
    <phoneticPr fontId="1"/>
  </si>
  <si>
    <t xml:space="preserve">製品、導入経費及び保守・サポート費用の価格と省力化による対象業務領域における人件費削減効果を勘案して、費用対効果が優れていると判断できるもの。具体的には、当該製品等を導入するための投資金額について、人件費削減効果により４年以内に回収できることが見込まれるもの。
なお、一般に耐用年数が5年以上の長期にわたる製品カテゴリについては、一般の耐用年数に0.8を乗じた年数以内に回収できることが見込まれるもの。 </t>
    <phoneticPr fontId="1"/>
  </si>
  <si>
    <t>コ</t>
    <phoneticPr fontId="1"/>
  </si>
  <si>
    <t xml:space="preserve">製品性能及び
価格に関する事項 </t>
  </si>
  <si>
    <t xml:space="preserve">製品本体の価格は５０万円以上であること。また、本補助金の補助上限金額に比して著しく高額のものでないこと。 </t>
    <phoneticPr fontId="1"/>
  </si>
  <si>
    <t>サ</t>
    <phoneticPr fontId="1"/>
  </si>
  <si>
    <t xml:space="preserve">販売する価格は経済的合理性があり、市場価格を逸脱していないこと。 </t>
    <phoneticPr fontId="1"/>
  </si>
  <si>
    <t>シ</t>
    <phoneticPr fontId="1"/>
  </si>
  <si>
    <t xml:space="preserve">供給体制に関する事項 </t>
    <phoneticPr fontId="1"/>
  </si>
  <si>
    <t xml:space="preserve">製造事業者により以下の体制が整えられていること。
(ア) 量産体制が確保されている又は在庫が一定数確保されているなど、供給・生産体制が整備されており、中小企業等への納入が遅滞なく行える。具体的には、発注から１２ヶ月以内に納品・検品・支払いを完了して本補助金の実績報告を行える程度の納入期間に抑えられる。 
(イ) 本事業を適切に実施するために、サプライチェーンの信頼性や持続可能性確保に向けた、調達及び供給の現状把握や安定供給の体制構築等に向けた取り組みが行われている。 </t>
    <phoneticPr fontId="1"/>
  </si>
  <si>
    <t>ス</t>
    <phoneticPr fontId="1"/>
  </si>
  <si>
    <t xml:space="preserve">サポート体制に関する事項 </t>
    <phoneticPr fontId="1"/>
  </si>
  <si>
    <t>製造事業者により以下の体制が整えられていること。
 (ア) 工業会等に登録申請を行う省力化製品が生産性向上、省力化に資するよう、最大限の効果を発揮するための環境・体制等の構築を行う。具体的には、日本全国に省力化製品の保守・修理・サポート体制を構築し、補助事業者が導入した省力化製品において、運用障害等が発生しないようメンテナンス及び管理を徹底すること。
 (イ) 全国にサポート体制を有していることを証明する資料を提供するとともに、耐用年数期間内に運用障害等が発生した場合は販売代理店も含め修理・サポート等の支援を提供することを宣誓すること。</t>
    <phoneticPr fontId="1"/>
  </si>
  <si>
    <t>３枚目</t>
    <rPh sb="1" eb="2">
      <t>マイ</t>
    </rPh>
    <rPh sb="2" eb="3">
      <t>メ</t>
    </rPh>
    <phoneticPr fontId="1"/>
  </si>
  <si>
    <t>セ</t>
    <phoneticPr fontId="1"/>
  </si>
  <si>
    <t>対象外となる
製品の要件</t>
    <rPh sb="0" eb="3">
      <t>タイショウガイ</t>
    </rPh>
    <rPh sb="7" eb="9">
      <t>セイヒン</t>
    </rPh>
    <rPh sb="10" eb="12">
      <t>ヨウケン</t>
    </rPh>
    <phoneticPr fontId="1"/>
  </si>
  <si>
    <t xml:space="preserve">製品が完成されておらず、開発が必須となると想定されるもの。 </t>
    <phoneticPr fontId="1"/>
  </si>
  <si>
    <t>ソ</t>
    <phoneticPr fontId="1"/>
  </si>
  <si>
    <t xml:space="preserve">ソフトウェアのみであり、それ専用の製品等を必要としないもの。 </t>
    <phoneticPr fontId="1"/>
  </si>
  <si>
    <t>タ</t>
    <phoneticPr fontId="1"/>
  </si>
  <si>
    <t xml:space="preserve">恒常的に利用されないことが想定されるもの。（緊急時等の一時的利用が目的や生産性向上への貢献度が限定的なもの）  </t>
    <phoneticPr fontId="1"/>
  </si>
  <si>
    <t>チ</t>
    <phoneticPr fontId="1"/>
  </si>
  <si>
    <t xml:space="preserve">製品単体で省力化を図るものではなく、他の製品等の使用と組み合わせない限り業務の効率化、省力化に資さないもの。 </t>
    <phoneticPr fontId="1"/>
  </si>
  <si>
    <t>ツ</t>
    <phoneticPr fontId="1"/>
  </si>
  <si>
    <t xml:space="preserve">製品単体で省力化を図るものではなく、付加価値向上にのみ資するもの。 </t>
    <phoneticPr fontId="1"/>
  </si>
  <si>
    <t>テ</t>
    <phoneticPr fontId="1"/>
  </si>
  <si>
    <t>本補助金の補助上限額を鑑みて著しく高価であるもの。また、取得財産管理台帳への記載が不要になる50万円未満の製品。</t>
    <phoneticPr fontId="1"/>
  </si>
  <si>
    <t>ト</t>
    <phoneticPr fontId="1"/>
  </si>
  <si>
    <t xml:space="preserve">既存の製品等の機能を拡張する又は性能を向上する目的で使用されると想定されるもの。 </t>
    <phoneticPr fontId="1"/>
  </si>
  <si>
    <t>ナ</t>
    <phoneticPr fontId="1"/>
  </si>
  <si>
    <t xml:space="preserve">製品単体でビジネスが成り立ち、人手による業務の効率化や負荷低減につながるものではないこと。 </t>
    <phoneticPr fontId="1"/>
  </si>
  <si>
    <t>ニ</t>
    <phoneticPr fontId="1"/>
  </si>
  <si>
    <t xml:space="preserve">公序良俗に反すると審査する工業会等、事務局又は中小企業庁が判断するもの。 </t>
    <phoneticPr fontId="1"/>
  </si>
  <si>
    <t>ヌ</t>
    <phoneticPr fontId="1"/>
  </si>
  <si>
    <t xml:space="preserve">その他、本事業の目的・趣旨から適切でないと審査する工業会等、事務局又は中小企業庁が判断するもの。 </t>
    <phoneticPr fontId="1"/>
  </si>
  <si>
    <t>【中小企業省力化投資補助事業】製品登録申請：納品実績報告書</t>
    <rPh sb="1" eb="3">
      <t>チュウショウ</t>
    </rPh>
    <rPh sb="3" eb="5">
      <t>キギョウ</t>
    </rPh>
    <rPh sb="5" eb="8">
      <t>ショウリョクカ</t>
    </rPh>
    <rPh sb="8" eb="10">
      <t>トウシ</t>
    </rPh>
    <rPh sb="10" eb="12">
      <t>ホジョ</t>
    </rPh>
    <rPh sb="12" eb="14">
      <t>ジギョウ</t>
    </rPh>
    <rPh sb="15" eb="17">
      <t>セイヒン</t>
    </rPh>
    <rPh sb="17" eb="19">
      <t>トウロク</t>
    </rPh>
    <rPh sb="19" eb="21">
      <t>シンセイ</t>
    </rPh>
    <rPh sb="22" eb="24">
      <t>ノウヒン</t>
    </rPh>
    <rPh sb="24" eb="26">
      <t>ジッセキ</t>
    </rPh>
    <rPh sb="26" eb="28">
      <t>ホウコク</t>
    </rPh>
    <rPh sb="28" eb="29">
      <t>ショ</t>
    </rPh>
    <phoneticPr fontId="1"/>
  </si>
  <si>
    <t>製品名</t>
    <rPh sb="0" eb="3">
      <t>セイヒンメイ</t>
    </rPh>
    <phoneticPr fontId="1"/>
  </si>
  <si>
    <t>平均納品金額</t>
    <rPh sb="0" eb="2">
      <t>ヘイキン</t>
    </rPh>
    <rPh sb="2" eb="4">
      <t>ノウヒン</t>
    </rPh>
    <rPh sb="4" eb="6">
      <t>キンガク</t>
    </rPh>
    <phoneticPr fontId="1"/>
  </si>
  <si>
    <t>納入先種別</t>
    <rPh sb="0" eb="3">
      <t>ノウニュウサキ</t>
    </rPh>
    <rPh sb="3" eb="5">
      <t>シュベツ</t>
    </rPh>
    <phoneticPr fontId="1"/>
  </si>
  <si>
    <t>No.</t>
    <phoneticPr fontId="1"/>
  </si>
  <si>
    <t>納品日</t>
    <rPh sb="0" eb="3">
      <t>ノウヒンビ</t>
    </rPh>
    <phoneticPr fontId="1"/>
  </si>
  <si>
    <t>納品先事業者</t>
    <rPh sb="0" eb="2">
      <t>ノウヒン</t>
    </rPh>
    <rPh sb="2" eb="3">
      <t>サキ</t>
    </rPh>
    <rPh sb="3" eb="6">
      <t>ジギョウシャ</t>
    </rPh>
    <phoneticPr fontId="1"/>
  </si>
  <si>
    <t>納品金額(税抜）</t>
    <rPh sb="0" eb="2">
      <t>ノウヒン</t>
    </rPh>
    <rPh sb="2" eb="4">
      <t>キンガク</t>
    </rPh>
    <rPh sb="5" eb="7">
      <t>ゼイヌ</t>
    </rPh>
    <phoneticPr fontId="1"/>
  </si>
  <si>
    <t>例</t>
    <rPh sb="0" eb="1">
      <t>レイ</t>
    </rPh>
    <phoneticPr fontId="1"/>
  </si>
  <si>
    <r>
      <t>株式会社〇</t>
    </r>
    <r>
      <rPr>
        <sz val="10"/>
        <color rgb="FFFF0000"/>
        <rFont val="Segoe UI Symbol"/>
        <family val="3"/>
      </rPr>
      <t>△</t>
    </r>
    <r>
      <rPr>
        <sz val="10"/>
        <color rgb="FFFF0000"/>
        <rFont val="游ゴシック"/>
        <family val="3"/>
        <charset val="128"/>
      </rPr>
      <t>商事</t>
    </r>
    <rPh sb="0" eb="4">
      <t>カブシキガイシャ</t>
    </rPh>
    <rPh sb="6" eb="8">
      <t>ショウジ</t>
    </rPh>
    <phoneticPr fontId="1"/>
  </si>
  <si>
    <t>中小企業省力化投資補助事業　省力化製品製造事業者登録申請用紙</t>
    <phoneticPr fontId="1"/>
  </si>
  <si>
    <t>事業者名</t>
    <rPh sb="0" eb="2">
      <t>ジギョウ</t>
    </rPh>
    <rPh sb="2" eb="3">
      <t>シャ</t>
    </rPh>
    <rPh sb="3" eb="4">
      <t>メイ</t>
    </rPh>
    <phoneticPr fontId="1"/>
  </si>
  <si>
    <t>所在地(★)</t>
    <rPh sb="0" eb="3">
      <t>ショザイチ</t>
    </rPh>
    <phoneticPr fontId="1"/>
  </si>
  <si>
    <t>事業者URL(★)</t>
    <rPh sb="0" eb="3">
      <t>ジギョウシャ</t>
    </rPh>
    <phoneticPr fontId="1"/>
  </si>
  <si>
    <t>法人番号</t>
    <rPh sb="0" eb="4">
      <t>ホウジンバンゴウ</t>
    </rPh>
    <phoneticPr fontId="1"/>
  </si>
  <si>
    <t>※法人番号検索サイト</t>
    <phoneticPr fontId="1"/>
  </si>
  <si>
    <t>https://www.houjin-bangou.nta.go.jp/</t>
    <phoneticPr fontId="1"/>
  </si>
  <si>
    <t>〇保守・サポート体制の情報</t>
    <rPh sb="1" eb="3">
      <t>ホシュ</t>
    </rPh>
    <rPh sb="8" eb="10">
      <t>タイセイ</t>
    </rPh>
    <rPh sb="11" eb="13">
      <t>ジョウホウ</t>
    </rPh>
    <phoneticPr fontId="1"/>
  </si>
  <si>
    <t>保守・
サポート体制</t>
    <rPh sb="0" eb="2">
      <t>ホシュ</t>
    </rPh>
    <rPh sb="8" eb="10">
      <t>タイセイ</t>
    </rPh>
    <phoneticPr fontId="1"/>
  </si>
  <si>
    <t>〇パートナーシップ構築宣言のURL</t>
    <rPh sb="9" eb="11">
      <t>コウチク</t>
    </rPh>
    <rPh sb="11" eb="13">
      <t>センゲン</t>
    </rPh>
    <phoneticPr fontId="1"/>
  </si>
  <si>
    <t>URL</t>
    <phoneticPr fontId="1"/>
  </si>
  <si>
    <t>※単独の法人としてではなく、グループ会社全体で宣言をしている場合はそのURLを入力。</t>
    <rPh sb="1" eb="3">
      <t>タンドク</t>
    </rPh>
    <rPh sb="4" eb="6">
      <t>ホウジン</t>
    </rPh>
    <rPh sb="18" eb="20">
      <t>カイシャ</t>
    </rPh>
    <rPh sb="20" eb="22">
      <t>ゼンタイ</t>
    </rPh>
    <rPh sb="23" eb="25">
      <t>センゲン</t>
    </rPh>
    <rPh sb="30" eb="32">
      <t>バアイ</t>
    </rPh>
    <rPh sb="39" eb="41">
      <t>ニュウリョク</t>
    </rPh>
    <phoneticPr fontId="1"/>
  </si>
  <si>
    <t>パートナーシップ構築宣言を公表していない事業者の場合</t>
    <rPh sb="8" eb="10">
      <t>コウチク</t>
    </rPh>
    <rPh sb="10" eb="12">
      <t>センゲン</t>
    </rPh>
    <rPh sb="13" eb="15">
      <t>コウヒョウ</t>
    </rPh>
    <rPh sb="20" eb="23">
      <t>ジギョウシャ</t>
    </rPh>
    <rPh sb="24" eb="26">
      <t>バアイ</t>
    </rPh>
    <phoneticPr fontId="1"/>
  </si>
  <si>
    <t>今後、速やかにパートナーシップ構築宣言を実施する</t>
    <rPh sb="0" eb="2">
      <t>コンゴ</t>
    </rPh>
    <rPh sb="3" eb="4">
      <t>スミ</t>
    </rPh>
    <rPh sb="15" eb="17">
      <t>コウチク</t>
    </rPh>
    <rPh sb="17" eb="19">
      <t>センゲン</t>
    </rPh>
    <rPh sb="20" eb="22">
      <t>ジッシ</t>
    </rPh>
    <phoneticPr fontId="1"/>
  </si>
  <si>
    <t>基本事項</t>
    <rPh sb="0" eb="2">
      <t>キホン</t>
    </rPh>
    <rPh sb="2" eb="4">
      <t>ジコウ</t>
    </rPh>
    <phoneticPr fontId="1"/>
  </si>
  <si>
    <t xml:space="preserve">登録申請時点において、日本国内で法人登記（法人番号が指定され国税庁が管理する法人番号公表サイトにて公表されていること）され、日本国内で事業を営む法人であること。  </t>
    <phoneticPr fontId="1"/>
  </si>
  <si>
    <t>経済産業省又は中小機構から補助金等停止措置又は指名停止措置をうけていないこと。</t>
    <phoneticPr fontId="1"/>
  </si>
  <si>
    <t>反社会的勢力に該当せず、今後においても、反社会的勢力との関係をもつ意思がないこと。</t>
    <phoneticPr fontId="1"/>
  </si>
  <si>
    <t>登録申請時点のみならず、登録期間中においても、訴訟や法令遵守上において、本事業遂行に支障をきたすような問題を抱えていないこと。</t>
    <phoneticPr fontId="1"/>
  </si>
  <si>
    <t xml:space="preserve">中小機構が実施する補助事業において、「虚偽の申請」や「利害関係者への不当な利益配賦」といった不正な行為を行っていない（加担していない）こと。また、今後も不正な行為を行わない（加担しない）こと。  </t>
    <phoneticPr fontId="1"/>
  </si>
  <si>
    <t>パートナーシップ構築宣言について、登録申請時点においてポータルサイト(https://www.bizpartnership.jp/index.html）において宣言を公表している事業者であること又は速やかに宣言を実施すること。</t>
    <phoneticPr fontId="1"/>
  </si>
  <si>
    <t xml:space="preserve">中小機構及び事務局は、交付申請や実績報告時において補助事業の適正な遂行のため必要があると認めたときは、立入調査等を行うこととし、調査への協力を要請された場合は協力すること。協力しない場合登録の取消しとなることに同意すること。 </t>
    <phoneticPr fontId="1"/>
  </si>
  <si>
    <t>経営基盤</t>
    <phoneticPr fontId="1"/>
  </si>
  <si>
    <t xml:space="preserve">登録期間中、製品の生産を継続して行えると判断するに足る十分な経営基盤を有していること。  </t>
    <phoneticPr fontId="1"/>
  </si>
  <si>
    <t>供給・サポート体制に関する事項</t>
    <rPh sb="0" eb="2">
      <t>キョウキュウ</t>
    </rPh>
    <rPh sb="7" eb="9">
      <t>タイセイ</t>
    </rPh>
    <rPh sb="10" eb="11">
      <t>カン</t>
    </rPh>
    <rPh sb="13" eb="15">
      <t>ジコウ</t>
    </rPh>
    <phoneticPr fontId="1"/>
  </si>
  <si>
    <t xml:space="preserve">登録した省力化製品のそれぞれについて、省力化製品・省力化製品製造事業者登録要領３－２．（３）（４）に規定する供給・サポートが行える体制を確保すること。受注状況の予期せぬ変動によりこれを満たすことができないと判断する場合は、体制が回復するまで事務局へ連絡を行いカタログ掲載の一時取りやめを行う等の適切な措置を講じること。 </t>
    <rPh sb="19" eb="22">
      <t>ショウリョクカ</t>
    </rPh>
    <rPh sb="22" eb="24">
      <t>セイヒン</t>
    </rPh>
    <rPh sb="25" eb="28">
      <t>ショウリョクカ</t>
    </rPh>
    <rPh sb="28" eb="30">
      <t>セイヒン</t>
    </rPh>
    <rPh sb="30" eb="32">
      <t>セイゾウ</t>
    </rPh>
    <rPh sb="32" eb="34">
      <t>ジギョウ</t>
    </rPh>
    <rPh sb="34" eb="35">
      <t>シャ</t>
    </rPh>
    <rPh sb="35" eb="37">
      <t>トウロク</t>
    </rPh>
    <rPh sb="37" eb="39">
      <t>ヨウリョウ</t>
    </rPh>
    <phoneticPr fontId="1"/>
  </si>
  <si>
    <t>事業実施時等の対応に関する事項</t>
    <phoneticPr fontId="1"/>
  </si>
  <si>
    <t>本事業の公募要領等に記載の内容を遵守することができること。</t>
    <phoneticPr fontId="1"/>
  </si>
  <si>
    <t>登録申請に必要な情報を入力し、添付資料（省力化製品・省力化製品製造事業者登録要領「３－４ 申請書類及び留意事項」参照）を必ず提出すること。</t>
    <rPh sb="45" eb="47">
      <t>シンセイ</t>
    </rPh>
    <rPh sb="47" eb="49">
      <t>ショルイ</t>
    </rPh>
    <rPh sb="49" eb="50">
      <t>オヨ</t>
    </rPh>
    <rPh sb="51" eb="53">
      <t>リュウイ</t>
    </rPh>
    <rPh sb="53" eb="55">
      <t>ジコウ</t>
    </rPh>
    <phoneticPr fontId="1"/>
  </si>
  <si>
    <t xml:space="preserve">工業会等及び事務局に提出した情報は、事務局から国及び中小機構に報告するとともに、事務局、国及び中小機構（各機関から委託を受ける外部審査委員や業務の一部を請け負う専門業者等を含む）が以下の目的で利用することに同意すること。  (ア)本事業における審査、選考、事業管理のため
(イ)本事業実施期間中、実施後の事務連絡、資料送付、効果分析等のため  
(ウ)統計的に集計・分析し、申請者を識別・特定できない形態に加工した統計データを作成し、公表すること（交付規程に規定する事業実施効果の報告の内容は除く） 
(エ)各種事業に関するお知らせのため 
(オ)法令に基づく場合 
(カ)人の生命、身体又は財産の保護のために必要がある場合  
(キ)事務局、国及び中小機構が本事業の遂行に必要な手続き等を行うために利用する場合 </t>
    <phoneticPr fontId="1"/>
  </si>
  <si>
    <t xml:space="preserve">本事業の各種手続きにおいて登録する情報及び連絡先（補助事業者のものも含む）は、虚偽なく正確な情報を提出し、変更や修正の必要性等が生じた場合は、速やかに情報変更の手続きを行うこと。 特に、登録済の省力化製品に変更が生じた場合は、変更申請を行うこと。 </t>
    <phoneticPr fontId="1"/>
  </si>
  <si>
    <t xml:space="preserve">省力化製品の導入を検討する事業者からの問合せに対応する等、本事業ホームページや公募要領、各種手引き等を充分活用するとともに、事務局が実施する説明会や経済産業省及び中小機構等が関与する本事業関連施策に可能な限り連携し、補助事業の周知活動に取り組むこと。 </t>
    <phoneticPr fontId="1"/>
  </si>
  <si>
    <t xml:space="preserve">補助事業を遂行する上で、補助事業者（中小企業等）及びその他の事業者との間に発生する係争やトラブルについては、事務局ではその責を一切負わず、補助事業者（中小企業等）及びその他の事業者間で対応し、解決すること。  </t>
    <phoneticPr fontId="1"/>
  </si>
  <si>
    <t xml:space="preserve">登録を行った製品について、効果報告期間において、補助事業者により報告された省力化指標に基づく効果が、正当な理由無く当該製品カテゴリの省力化基準を下回っている申請が多数見られる場合は、省力化製品の登録取消や製造事業者の登録取消となる場合があることに同意すること。 </t>
    <phoneticPr fontId="1"/>
  </si>
  <si>
    <t xml:space="preserve">本事業にかかる政策評価のため、販売開始以降（５年以上前の場合は５年前から）から効果報告期間の省力化製品の製造個数・売上額、及び経営状況に関する指標（決算書記載の事項）を提出することに同意すること。 </t>
    <phoneticPr fontId="1"/>
  </si>
  <si>
    <t xml:space="preserve">今後、本登録要領に条件が追加された場合、既に登録された省力化製品についてもその条件を満たしているかを事務局にて確認し、満たしていない場合は登録取消になる場合があることに同意すること。 </t>
    <phoneticPr fontId="1"/>
  </si>
  <si>
    <t>所属カテゴリ事項</t>
    <rPh sb="0" eb="2">
      <t>ショゾク</t>
    </rPh>
    <rPh sb="6" eb="8">
      <t>ジコウ</t>
    </rPh>
    <phoneticPr fontId="1"/>
  </si>
  <si>
    <t>業種/業務領域</t>
    <phoneticPr fontId="1"/>
  </si>
  <si>
    <t>登録事項</t>
    <rPh sb="0" eb="4">
      <t>トウロクジコウ</t>
    </rPh>
    <phoneticPr fontId="1"/>
  </si>
  <si>
    <t>内容</t>
    <rPh sb="0" eb="2">
      <t>ナイヨウ</t>
    </rPh>
    <phoneticPr fontId="1"/>
  </si>
  <si>
    <t>写真</t>
    <rPh sb="0" eb="2">
      <t>シャシン</t>
    </rPh>
    <phoneticPr fontId="1"/>
  </si>
  <si>
    <t>製品概要</t>
    <rPh sb="0" eb="4">
      <t>セイヒンガイヨウ</t>
    </rPh>
    <phoneticPr fontId="1"/>
  </si>
  <si>
    <t>製品の名称</t>
    <rPh sb="0" eb="2">
      <t>セイヒン</t>
    </rPh>
    <rPh sb="3" eb="5">
      <t>メイショウ</t>
    </rPh>
    <phoneticPr fontId="1"/>
  </si>
  <si>
    <t>※製品写真を添付してください
（10MB以内のデータ）</t>
    <rPh sb="1" eb="5">
      <t>セイヒンシャシン</t>
    </rPh>
    <rPh sb="6" eb="8">
      <t>テンプ</t>
    </rPh>
    <rPh sb="20" eb="22">
      <t>イナイ</t>
    </rPh>
    <phoneticPr fontId="1"/>
  </si>
  <si>
    <t>製品の概要説明</t>
    <rPh sb="0" eb="2">
      <t>セイヒン</t>
    </rPh>
    <rPh sb="3" eb="5">
      <t>ガイヨウ</t>
    </rPh>
    <rPh sb="5" eb="7">
      <t>セツメイ</t>
    </rPh>
    <phoneticPr fontId="1"/>
  </si>
  <si>
    <t>製品URL</t>
    <rPh sb="0" eb="2">
      <t>セイヒン</t>
    </rPh>
    <phoneticPr fontId="1"/>
  </si>
  <si>
    <t>製造事業者
の概要</t>
    <rPh sb="0" eb="2">
      <t>セイゾウ</t>
    </rPh>
    <rPh sb="2" eb="5">
      <t>ジギョウシャ</t>
    </rPh>
    <rPh sb="7" eb="9">
      <t>ガイヨウ</t>
    </rPh>
    <phoneticPr fontId="1"/>
  </si>
  <si>
    <t>製造事業者名</t>
    <rPh sb="0" eb="2">
      <t>セイゾウ</t>
    </rPh>
    <rPh sb="2" eb="5">
      <t>ジギョウシャ</t>
    </rPh>
    <rPh sb="5" eb="6">
      <t>メイ</t>
    </rPh>
    <phoneticPr fontId="1"/>
  </si>
  <si>
    <t>製造事業者の所在地</t>
    <rPh sb="0" eb="2">
      <t>セイゾウ</t>
    </rPh>
    <rPh sb="2" eb="5">
      <t>ジギョウシャ</t>
    </rPh>
    <rPh sb="6" eb="9">
      <t>ショザイチ</t>
    </rPh>
    <phoneticPr fontId="1"/>
  </si>
  <si>
    <t>製造事業者URL</t>
    <rPh sb="0" eb="2">
      <t>セイゾウ</t>
    </rPh>
    <rPh sb="2" eb="5">
      <t>ジギョウシャ</t>
    </rPh>
    <phoneticPr fontId="1"/>
  </si>
  <si>
    <t>中小企業省力化投資補助事業　製品審査申請　提出書類一覧</t>
    <rPh sb="21" eb="23">
      <t>テイシュツ</t>
    </rPh>
    <rPh sb="23" eb="25">
      <t>ショルイ</t>
    </rPh>
    <rPh sb="25" eb="27">
      <t>イチラン</t>
    </rPh>
    <phoneticPr fontId="1"/>
  </si>
  <si>
    <t>〇申請時に提出が必要な書類</t>
    <rPh sb="1" eb="3">
      <t>シンセイ</t>
    </rPh>
    <rPh sb="3" eb="4">
      <t>ジ</t>
    </rPh>
    <rPh sb="5" eb="7">
      <t>テイシュツ</t>
    </rPh>
    <rPh sb="8" eb="10">
      <t>ヒツヨウ</t>
    </rPh>
    <rPh sb="11" eb="13">
      <t>ショルイ</t>
    </rPh>
    <phoneticPr fontId="1"/>
  </si>
  <si>
    <t>以下、1〜8の書類について、原則、申請時に資料を添付し、チェックしてください。</t>
    <rPh sb="0" eb="2">
      <t>イカ</t>
    </rPh>
    <rPh sb="7" eb="9">
      <t>ショルイ</t>
    </rPh>
    <rPh sb="14" eb="16">
      <t>ゲンソク</t>
    </rPh>
    <rPh sb="17" eb="19">
      <t>シンセイ</t>
    </rPh>
    <rPh sb="19" eb="20">
      <t>ジ</t>
    </rPh>
    <rPh sb="21" eb="23">
      <t>シリョウ</t>
    </rPh>
    <rPh sb="24" eb="26">
      <t>テンプ</t>
    </rPh>
    <phoneticPr fontId="1"/>
  </si>
  <si>
    <t>提出</t>
    <rPh sb="0" eb="2">
      <t>テイシュツ</t>
    </rPh>
    <phoneticPr fontId="1"/>
  </si>
  <si>
    <t>書類名</t>
    <rPh sb="0" eb="2">
      <t>ショルイ</t>
    </rPh>
    <rPh sb="2" eb="3">
      <t>メイ</t>
    </rPh>
    <phoneticPr fontId="1"/>
  </si>
  <si>
    <t>詳細</t>
    <rPh sb="0" eb="2">
      <t>ショウサイ</t>
    </rPh>
    <phoneticPr fontId="1"/>
  </si>
  <si>
    <t>◆製造事業者に関連する書類</t>
    <rPh sb="1" eb="3">
      <t>セイゾウ</t>
    </rPh>
    <rPh sb="3" eb="5">
      <t>ジギョウ</t>
    </rPh>
    <rPh sb="5" eb="6">
      <t>シャ</t>
    </rPh>
    <rPh sb="7" eb="9">
      <t>カンレン</t>
    </rPh>
    <rPh sb="11" eb="13">
      <t>ショルイ</t>
    </rPh>
    <phoneticPr fontId="1"/>
  </si>
  <si>
    <t>履歴事項全部証明書写し</t>
    <rPh sb="0" eb="2">
      <t>リレキ</t>
    </rPh>
    <rPh sb="2" eb="4">
      <t>ジコウ</t>
    </rPh>
    <rPh sb="4" eb="6">
      <t>ゼンブ</t>
    </rPh>
    <rPh sb="6" eb="9">
      <t>ショウメイショ</t>
    </rPh>
    <rPh sb="9" eb="10">
      <t>ウツ</t>
    </rPh>
    <phoneticPr fontId="1"/>
  </si>
  <si>
    <t>発行から３か月以内のもの</t>
    <phoneticPr fontId="1"/>
  </si>
  <si>
    <t xml:space="preserve">税務署の発行する法人税の
直近の納税証明書(その１又はその２) </t>
    <phoneticPr fontId="1"/>
  </si>
  <si>
    <t>１期の決算を迎えた上で提出すること</t>
    <phoneticPr fontId="1"/>
  </si>
  <si>
    <t>決算書（損益計算書及び貸借対照表）</t>
    <rPh sb="0" eb="3">
      <t>ケッサンショ</t>
    </rPh>
    <rPh sb="4" eb="6">
      <t>ソンエキ</t>
    </rPh>
    <rPh sb="6" eb="9">
      <t>ケイサンショ</t>
    </rPh>
    <rPh sb="9" eb="10">
      <t>オヨ</t>
    </rPh>
    <rPh sb="11" eb="13">
      <t>タイシャク</t>
    </rPh>
    <rPh sb="13" eb="16">
      <t>タイショウヒョウ</t>
    </rPh>
    <phoneticPr fontId="1"/>
  </si>
  <si>
    <t>直近２期分の資料を提出すること</t>
    <rPh sb="0" eb="2">
      <t>チョッキン</t>
    </rPh>
    <rPh sb="3" eb="4">
      <t>キ</t>
    </rPh>
    <rPh sb="4" eb="5">
      <t>ブン</t>
    </rPh>
    <rPh sb="6" eb="8">
      <t>シリョウ</t>
    </rPh>
    <rPh sb="9" eb="11">
      <t>テイシュツ</t>
    </rPh>
    <phoneticPr fontId="1"/>
  </si>
  <si>
    <t>保守・サポート体制が分かる資料</t>
    <rPh sb="0" eb="2">
      <t>ホシュ</t>
    </rPh>
    <rPh sb="7" eb="9">
      <t>タイセイ</t>
    </rPh>
    <rPh sb="10" eb="11">
      <t>ワ</t>
    </rPh>
    <rPh sb="13" eb="15">
      <t>シリョウ</t>
    </rPh>
    <phoneticPr fontId="1"/>
  </si>
  <si>
    <t>HPや営業資料等を想定
全国にサポート体制があることがわかる資料を提出すること</t>
    <rPh sb="9" eb="11">
      <t>ソウテイ</t>
    </rPh>
    <rPh sb="12" eb="14">
      <t>ゼンコク</t>
    </rPh>
    <rPh sb="19" eb="21">
      <t>タイセイ</t>
    </rPh>
    <rPh sb="30" eb="32">
      <t>シリョウ</t>
    </rPh>
    <rPh sb="33" eb="35">
      <t>テイシュツ</t>
    </rPh>
    <phoneticPr fontId="1"/>
  </si>
  <si>
    <t>◆製品に関連する書類</t>
    <rPh sb="1" eb="3">
      <t>セイヒン</t>
    </rPh>
    <rPh sb="4" eb="6">
      <t>カンレン</t>
    </rPh>
    <rPh sb="8" eb="10">
      <t>ショルイ</t>
    </rPh>
    <phoneticPr fontId="1"/>
  </si>
  <si>
    <t>当該製品の納品実績を示す書類</t>
    <rPh sb="0" eb="2">
      <t>トウガイ</t>
    </rPh>
    <rPh sb="2" eb="4">
      <t>セイヒン</t>
    </rPh>
    <rPh sb="5" eb="7">
      <t>ノウヒン</t>
    </rPh>
    <rPh sb="7" eb="9">
      <t>ジッセキ</t>
    </rPh>
    <rPh sb="10" eb="11">
      <t>シメ</t>
    </rPh>
    <rPh sb="12" eb="14">
      <t>ショルイ</t>
    </rPh>
    <phoneticPr fontId="1"/>
  </si>
  <si>
    <t>販売店等への納品実績が分かる書類</t>
    <rPh sb="0" eb="3">
      <t>ハンバイテン</t>
    </rPh>
    <rPh sb="3" eb="4">
      <t>トウ</t>
    </rPh>
    <rPh sb="6" eb="8">
      <t>ノウヒン</t>
    </rPh>
    <rPh sb="8" eb="10">
      <t>ジッセキ</t>
    </rPh>
    <rPh sb="11" eb="12">
      <t>ワ</t>
    </rPh>
    <rPh sb="14" eb="16">
      <t>ショルイ</t>
    </rPh>
    <phoneticPr fontId="1"/>
  </si>
  <si>
    <t>当該製品の詳細がわかる資料</t>
    <rPh sb="0" eb="2">
      <t>トウガイ</t>
    </rPh>
    <phoneticPr fontId="1"/>
  </si>
  <si>
    <r>
      <t xml:space="preserve">申請する業務領域が確認できるもの、プランごとの価格が確認できるもの、製品の仕様がわかるもの等
</t>
    </r>
    <r>
      <rPr>
        <sz val="9"/>
        <color theme="1"/>
        <rFont val="ＭＳ ゴシック"/>
        <family val="3"/>
        <charset val="128"/>
      </rPr>
      <t>例：機能一覧、機能構成図、機能概要、寸法・消費電力等のスペック一覧、導入工程表、写真付き仕様書など
「省力化  製品・省力化製品製造事業者　登録要領　別紙１」</t>
    </r>
    <r>
      <rPr>
        <sz val="10"/>
        <color theme="1"/>
        <rFont val="ＭＳ ゴシック"/>
        <family val="3"/>
        <charset val="128"/>
      </rPr>
      <t>参照</t>
    </r>
    <phoneticPr fontId="1"/>
  </si>
  <si>
    <t>当該製品が、属する製品カテゴリにおいて設定されている省力化指標にしたがって省力化の効果を算出し、その効果が設定されている基準値を上回ることが分かる資料及びその根拠となる資料</t>
    <rPh sb="0" eb="2">
      <t>トウガイ</t>
    </rPh>
    <rPh sb="2" eb="4">
      <t>セイヒン</t>
    </rPh>
    <rPh sb="6" eb="7">
      <t>ゾク</t>
    </rPh>
    <rPh sb="9" eb="11">
      <t>セイヒン</t>
    </rPh>
    <rPh sb="19" eb="21">
      <t>セッテイ</t>
    </rPh>
    <rPh sb="26" eb="29">
      <t>ショウリョクカ</t>
    </rPh>
    <rPh sb="29" eb="31">
      <t>シヒョウ</t>
    </rPh>
    <rPh sb="37" eb="40">
      <t>ショウリョクカ</t>
    </rPh>
    <rPh sb="41" eb="43">
      <t>コウカ</t>
    </rPh>
    <rPh sb="44" eb="46">
      <t>サンシュツ</t>
    </rPh>
    <rPh sb="50" eb="52">
      <t>コウカ</t>
    </rPh>
    <rPh sb="53" eb="55">
      <t>セッテイ</t>
    </rPh>
    <rPh sb="60" eb="63">
      <t>キジュンチ</t>
    </rPh>
    <rPh sb="64" eb="66">
      <t>ウワマワ</t>
    </rPh>
    <rPh sb="70" eb="71">
      <t>ワ</t>
    </rPh>
    <rPh sb="73" eb="75">
      <t>シリョウ</t>
    </rPh>
    <rPh sb="75" eb="76">
      <t>オヨ</t>
    </rPh>
    <rPh sb="79" eb="81">
      <t>コンキョ</t>
    </rPh>
    <rPh sb="84" eb="86">
      <t>シリョウ</t>
    </rPh>
    <phoneticPr fontId="1"/>
  </si>
  <si>
    <t>工業会用の申請様式参照。製品カテゴリごとに設定され、入力が必要となる数値の根拠となる書類</t>
    <rPh sb="0" eb="3">
      <t>コウギョウカイ</t>
    </rPh>
    <rPh sb="3" eb="4">
      <t>ヨウ</t>
    </rPh>
    <rPh sb="5" eb="7">
      <t>シンセイ</t>
    </rPh>
    <rPh sb="7" eb="9">
      <t>ヨウシキ</t>
    </rPh>
    <rPh sb="9" eb="11">
      <t>サンショウ</t>
    </rPh>
    <rPh sb="12" eb="14">
      <t>セイヒン</t>
    </rPh>
    <rPh sb="21" eb="23">
      <t>セッテイ</t>
    </rPh>
    <rPh sb="26" eb="28">
      <t>ニュウリョク</t>
    </rPh>
    <rPh sb="29" eb="31">
      <t>ヒツヨウ</t>
    </rPh>
    <rPh sb="34" eb="36">
      <t>スウチ</t>
    </rPh>
    <rPh sb="37" eb="39">
      <t>コンキョ</t>
    </rPh>
    <rPh sb="42" eb="44">
      <t>ショルイ</t>
    </rPh>
    <phoneticPr fontId="1"/>
  </si>
  <si>
    <t>当該製品等を導入するための投資金額について、人件費削減効果により４年以内に回収できることが見込まれることが分かる資料</t>
    <phoneticPr fontId="1"/>
  </si>
  <si>
    <t>〇追加で求める場合がある書類</t>
    <rPh sb="1" eb="3">
      <t>ツイカ</t>
    </rPh>
    <rPh sb="4" eb="5">
      <t>モト</t>
    </rPh>
    <rPh sb="7" eb="9">
      <t>バアイ</t>
    </rPh>
    <rPh sb="12" eb="14">
      <t>ショルイ</t>
    </rPh>
    <phoneticPr fontId="1"/>
  </si>
  <si>
    <t>工業会あるいは事務局は、以下のような書類を追加で求める場合があります。</t>
    <rPh sb="0" eb="3">
      <t>コウギョウカイ</t>
    </rPh>
    <rPh sb="7" eb="10">
      <t>ジムキョク</t>
    </rPh>
    <rPh sb="12" eb="14">
      <t>イカ</t>
    </rPh>
    <rPh sb="18" eb="20">
      <t>ショルイ</t>
    </rPh>
    <rPh sb="21" eb="23">
      <t>ツイカ</t>
    </rPh>
    <rPh sb="24" eb="25">
      <t>モト</t>
    </rPh>
    <rPh sb="27" eb="29">
      <t>バアイ</t>
    </rPh>
    <phoneticPr fontId="1"/>
  </si>
  <si>
    <t>提出書類の補足資料として、申請時に提出する場合は、</t>
    <rPh sb="0" eb="2">
      <t>テイシュツ</t>
    </rPh>
    <rPh sb="2" eb="4">
      <t>ショルイ</t>
    </rPh>
    <rPh sb="5" eb="7">
      <t>ホソク</t>
    </rPh>
    <rPh sb="7" eb="9">
      <t>シリョウ</t>
    </rPh>
    <rPh sb="13" eb="15">
      <t>シンセイ</t>
    </rPh>
    <rPh sb="15" eb="16">
      <t>ジ</t>
    </rPh>
    <rPh sb="17" eb="19">
      <t>テイシュツ</t>
    </rPh>
    <rPh sb="21" eb="23">
      <t>バアイ</t>
    </rPh>
    <phoneticPr fontId="1"/>
  </si>
  <si>
    <t>以下にチェックの上、他の書類と併せて提出してください。</t>
    <rPh sb="0" eb="2">
      <t>イカ</t>
    </rPh>
    <rPh sb="8" eb="9">
      <t>ウエ</t>
    </rPh>
    <rPh sb="10" eb="11">
      <t>タ</t>
    </rPh>
    <rPh sb="12" eb="14">
      <t>ショルイ</t>
    </rPh>
    <rPh sb="15" eb="16">
      <t>アワ</t>
    </rPh>
    <rPh sb="18" eb="20">
      <t>テイシュツ</t>
    </rPh>
    <phoneticPr fontId="1"/>
  </si>
  <si>
    <t>省力化製品の導入環境等</t>
    <rPh sb="0" eb="2">
      <t>ショウリョク</t>
    </rPh>
    <rPh sb="2" eb="3">
      <t>カ</t>
    </rPh>
    <rPh sb="3" eb="5">
      <t>セイヒン</t>
    </rPh>
    <rPh sb="6" eb="8">
      <t>ドウニュウ</t>
    </rPh>
    <rPh sb="8" eb="10">
      <t>カンキョウ</t>
    </rPh>
    <rPh sb="10" eb="11">
      <t>トウ</t>
    </rPh>
    <phoneticPr fontId="1"/>
  </si>
  <si>
    <t>省力化製品の生産環境。生産工場、在庫等</t>
    <phoneticPr fontId="1"/>
  </si>
  <si>
    <t xml:space="preserve">マスターファイル類の詳細項目情報 </t>
    <rPh sb="8" eb="9">
      <t>ルイ</t>
    </rPh>
    <rPh sb="10" eb="12">
      <t>ショウサイ</t>
    </rPh>
    <rPh sb="12" eb="14">
      <t>コウモク</t>
    </rPh>
    <rPh sb="14" eb="16">
      <t>ジョウホウ</t>
    </rPh>
    <phoneticPr fontId="1"/>
  </si>
  <si>
    <t>省力化製品の個別の型番の写真等</t>
    <phoneticPr fontId="1"/>
  </si>
  <si>
    <t>導入スケジュール表（標準的な作業項目と工程）</t>
    <phoneticPr fontId="1"/>
  </si>
  <si>
    <t>各種マニュアル類</t>
    <rPh sb="0" eb="2">
      <t>カクシュ</t>
    </rPh>
    <rPh sb="7" eb="8">
      <t>ルイ</t>
    </rPh>
    <phoneticPr fontId="1"/>
  </si>
  <si>
    <t xml:space="preserve">契約書サンプル（パッケージ契約、保守契約など） </t>
    <phoneticPr fontId="1"/>
  </si>
  <si>
    <t>■変更履歴</t>
    <rPh sb="1" eb="3">
      <t>ヘンコウ</t>
    </rPh>
    <rPh sb="3" eb="5">
      <t>リレキ</t>
    </rPh>
    <phoneticPr fontId="1"/>
  </si>
  <si>
    <t>Ver.</t>
    <phoneticPr fontId="1"/>
  </si>
  <si>
    <t>日付</t>
    <rPh sb="0" eb="2">
      <t>ヒヅケ</t>
    </rPh>
    <phoneticPr fontId="1"/>
  </si>
  <si>
    <t>変更内容</t>
    <rPh sb="0" eb="2">
      <t>ヘンコウ</t>
    </rPh>
    <rPh sb="2" eb="4">
      <t>ナイヨウ</t>
    </rPh>
    <phoneticPr fontId="1"/>
  </si>
  <si>
    <t>備考</t>
    <rPh sb="0" eb="2">
      <t>ビコウ</t>
    </rPh>
    <phoneticPr fontId="1"/>
  </si>
  <si>
    <t>Ver1.0</t>
    <phoneticPr fontId="1"/>
  </si>
  <si>
    <t>初版</t>
    <rPh sb="0" eb="2">
      <t>ショハン</t>
    </rPh>
    <phoneticPr fontId="1"/>
  </si>
  <si>
    <t>Ver1.3</t>
    <phoneticPr fontId="1"/>
  </si>
  <si>
    <t>工業会審査管理番号</t>
    <rPh sb="0" eb="3">
      <t>コウギョウカイ</t>
    </rPh>
    <rPh sb="3" eb="5">
      <t>シンサ</t>
    </rPh>
    <rPh sb="5" eb="9">
      <t>カンリバンゴウ</t>
    </rPh>
    <phoneticPr fontId="1"/>
  </si>
  <si>
    <t>No.(6桁)</t>
    <rPh sb="5" eb="6">
      <t>ケタ</t>
    </rPh>
    <phoneticPr fontId="1"/>
  </si>
  <si>
    <t>事業者名</t>
    <rPh sb="0" eb="3">
      <t>ジギョウシャ</t>
    </rPh>
    <rPh sb="3" eb="4">
      <t>メイ</t>
    </rPh>
    <phoneticPr fontId="1"/>
  </si>
  <si>
    <t>型番</t>
    <rPh sb="0" eb="2">
      <t>カタバン</t>
    </rPh>
    <phoneticPr fontId="1"/>
  </si>
  <si>
    <t>［円］</t>
    <rPh sb="1" eb="2">
      <t>エン</t>
    </rPh>
    <phoneticPr fontId="1"/>
  </si>
  <si>
    <t>設置設定費用</t>
    <rPh sb="0" eb="2">
      <t>セッチ</t>
    </rPh>
    <rPh sb="2" eb="4">
      <t>セッテイ</t>
    </rPh>
    <rPh sb="4" eb="6">
      <t>ヒヨウ</t>
    </rPh>
    <phoneticPr fontId="1"/>
  </si>
  <si>
    <t>省力化指数</t>
    <rPh sb="0" eb="3">
      <t>ショウリョクカ</t>
    </rPh>
    <rPh sb="3" eb="5">
      <t>シスウ</t>
    </rPh>
    <phoneticPr fontId="1"/>
  </si>
  <si>
    <t>費用対効果</t>
    <rPh sb="0" eb="5">
      <t>ヒヨウタイコウカ</t>
    </rPh>
    <phoneticPr fontId="1"/>
  </si>
  <si>
    <t>シート</t>
    <phoneticPr fontId="1"/>
  </si>
  <si>
    <t>規模</t>
    <rPh sb="0" eb="2">
      <t>キボ</t>
    </rPh>
    <phoneticPr fontId="1"/>
  </si>
  <si>
    <t>審査結果</t>
    <rPh sb="0" eb="4">
      <t>シンサケッカ</t>
    </rPh>
    <phoneticPr fontId="1"/>
  </si>
  <si>
    <t>投資回収年数</t>
    <rPh sb="0" eb="4">
      <t>トウシカイシュウ</t>
    </rPh>
    <rPh sb="4" eb="6">
      <t>ネンスウ</t>
    </rPh>
    <phoneticPr fontId="1"/>
  </si>
  <si>
    <t>リンク</t>
    <phoneticPr fontId="1"/>
  </si>
  <si>
    <t>飲食サービス業</t>
    <rPh sb="0" eb="2">
      <t>インショク</t>
    </rPh>
    <rPh sb="6" eb="7">
      <t>ギョウ</t>
    </rPh>
    <phoneticPr fontId="1"/>
  </si>
  <si>
    <t>宿泊業</t>
    <rPh sb="0" eb="3">
      <t>シュクハクギョウ</t>
    </rPh>
    <phoneticPr fontId="1"/>
  </si>
  <si>
    <t>中小企業省力化投資補助事業　製品審査申請用紙（工業会用）</t>
    <rPh sb="0" eb="2">
      <t>チュウショウ</t>
    </rPh>
    <rPh sb="2" eb="4">
      <t>キギョウ</t>
    </rPh>
    <rPh sb="4" eb="7">
      <t>ショウリョクカ</t>
    </rPh>
    <rPh sb="7" eb="9">
      <t>トウシ</t>
    </rPh>
    <rPh sb="9" eb="11">
      <t>ホジョ</t>
    </rPh>
    <rPh sb="11" eb="13">
      <t>ジギョウ</t>
    </rPh>
    <rPh sb="14" eb="16">
      <t>セイヒン</t>
    </rPh>
    <rPh sb="16" eb="18">
      <t>シンサ</t>
    </rPh>
    <rPh sb="18" eb="20">
      <t>シンセイ</t>
    </rPh>
    <rPh sb="20" eb="22">
      <t>ヨウシ</t>
    </rPh>
    <rPh sb="23" eb="26">
      <t>コウギョウカイ</t>
    </rPh>
    <rPh sb="26" eb="27">
      <t>ヨウ</t>
    </rPh>
    <phoneticPr fontId="1"/>
  </si>
  <si>
    <t>省力化製品・省力化製品製造事業者 登録要領３－２．(２)に記載の要件について、弊社の提供する上記製品を下記の通り申請します。</t>
    <rPh sb="0" eb="2">
      <t>ショウリョク</t>
    </rPh>
    <rPh sb="2" eb="3">
      <t>カ</t>
    </rPh>
    <rPh sb="3" eb="5">
      <t>セイヒン</t>
    </rPh>
    <rPh sb="6" eb="8">
      <t>ショウリョク</t>
    </rPh>
    <rPh sb="8" eb="9">
      <t>カ</t>
    </rPh>
    <rPh sb="9" eb="11">
      <t>セイヒン</t>
    </rPh>
    <rPh sb="11" eb="13">
      <t>セイゾウ</t>
    </rPh>
    <rPh sb="13" eb="15">
      <t>ジギョウ</t>
    </rPh>
    <rPh sb="15" eb="16">
      <t>シャ</t>
    </rPh>
    <rPh sb="17" eb="19">
      <t>トウロク</t>
    </rPh>
    <rPh sb="19" eb="21">
      <t>ヨウリョウ</t>
    </rPh>
    <phoneticPr fontId="1"/>
  </si>
  <si>
    <t>　</t>
    <phoneticPr fontId="1"/>
  </si>
  <si>
    <t>【飲食業】</t>
    <rPh sb="1" eb="4">
      <t>インショクギョウ</t>
    </rPh>
    <phoneticPr fontId="1"/>
  </si>
  <si>
    <t>請求・支払</t>
    <phoneticPr fontId="1"/>
  </si>
  <si>
    <t>顧客対応</t>
    <rPh sb="0" eb="4">
      <t>コキャクタイオウ</t>
    </rPh>
    <phoneticPr fontId="1"/>
  </si>
  <si>
    <t>注文受付</t>
    <rPh sb="0" eb="4">
      <t>チュウモンウケツケ</t>
    </rPh>
    <phoneticPr fontId="1"/>
  </si>
  <si>
    <t>配膳・下膳</t>
    <rPh sb="0" eb="2">
      <t>ハイゼン</t>
    </rPh>
    <rPh sb="3" eb="5">
      <t>ゲゼン</t>
    </rPh>
    <phoneticPr fontId="1"/>
  </si>
  <si>
    <t>【宿泊業】</t>
    <rPh sb="1" eb="4">
      <t>シュクハクギョウ</t>
    </rPh>
    <phoneticPr fontId="1"/>
  </si>
  <si>
    <t>配膳スピード（m/分）</t>
    <phoneticPr fontId="1"/>
  </si>
  <si>
    <t>機器操作人数※</t>
    <phoneticPr fontId="1"/>
  </si>
  <si>
    <t>※配膳時に機器操作等に要する人数（1台当たり）。全自動の場合には0とす</t>
    <phoneticPr fontId="1"/>
  </si>
  <si>
    <t>根拠資料</t>
    <rPh sb="0" eb="2">
      <t>コンキョ</t>
    </rPh>
    <rPh sb="2" eb="4">
      <t>シリョウ</t>
    </rPh>
    <phoneticPr fontId="1"/>
  </si>
  <si>
    <t>添付資料②-1.</t>
    <rPh sb="0" eb="4">
      <t>テンプシリョウ</t>
    </rPh>
    <phoneticPr fontId="1"/>
  </si>
  <si>
    <t>（資料名）</t>
    <rPh sb="1" eb="4">
      <t>シリョウメイ</t>
    </rPh>
    <phoneticPr fontId="1"/>
  </si>
  <si>
    <t>添付資料②-2.</t>
    <rPh sb="0" eb="4">
      <t>テンプシリョウ</t>
    </rPh>
    <phoneticPr fontId="1"/>
  </si>
  <si>
    <t>添付資料②-3.</t>
    <rPh sb="0" eb="4">
      <t>テンプシリョウ</t>
    </rPh>
    <phoneticPr fontId="1"/>
  </si>
  <si>
    <t>添付資料②-4.</t>
    <rPh sb="0" eb="4">
      <t>テンプシリョウ</t>
    </rPh>
    <phoneticPr fontId="1"/>
  </si>
  <si>
    <t>添付資料②-5.</t>
    <rPh sb="0" eb="4">
      <t>テンプシリョウ</t>
    </rPh>
    <phoneticPr fontId="1"/>
  </si>
  <si>
    <t>※枠が不足する場合は適宜行を追加すること。</t>
    <rPh sb="1" eb="2">
      <t>ワク</t>
    </rPh>
    <rPh sb="3" eb="5">
      <t>フソク</t>
    </rPh>
    <rPh sb="7" eb="9">
      <t>バアイ</t>
    </rPh>
    <rPh sb="10" eb="12">
      <t>テキギ</t>
    </rPh>
    <rPh sb="12" eb="13">
      <t>ギョウ</t>
    </rPh>
    <rPh sb="14" eb="16">
      <t>ツイカ</t>
    </rPh>
    <phoneticPr fontId="1"/>
  </si>
  <si>
    <t>審査結果（工業会記載欄）</t>
    <rPh sb="0" eb="2">
      <t>シンサ</t>
    </rPh>
    <rPh sb="2" eb="4">
      <t>ケッカ</t>
    </rPh>
    <rPh sb="5" eb="8">
      <t>コウギョウカイ</t>
    </rPh>
    <rPh sb="8" eb="10">
      <t>キサイ</t>
    </rPh>
    <rPh sb="10" eb="11">
      <t>ラン</t>
    </rPh>
    <phoneticPr fontId="1"/>
  </si>
  <si>
    <t>工業会名</t>
  </si>
  <si>
    <t>担当者所属部署名</t>
  </si>
  <si>
    <t>担当者名</t>
  </si>
  <si>
    <t>担当者メールアドレス</t>
  </si>
  <si>
    <t>電話番号</t>
  </si>
  <si>
    <t>Ver1.1</t>
    <phoneticPr fontId="1"/>
  </si>
  <si>
    <t>・結果サマリシート追加
・保護解除マクロ追加</t>
    <rPh sb="1" eb="3">
      <t>ケッカ</t>
    </rPh>
    <rPh sb="9" eb="11">
      <t>ツイカ</t>
    </rPh>
    <rPh sb="13" eb="15">
      <t>ホゴ</t>
    </rPh>
    <rPh sb="15" eb="17">
      <t>カイジョ</t>
    </rPh>
    <rPh sb="20" eb="22">
      <t>ツイカ</t>
    </rPh>
    <phoneticPr fontId="1"/>
  </si>
  <si>
    <t>申請するロボットの走行安全性の確保のための取組に関する説明
（別途資料による説明も可）</t>
    <phoneticPr fontId="1"/>
  </si>
  <si>
    <t>[円]</t>
    <rPh sb="1" eb="2">
      <t>エン</t>
    </rPh>
    <phoneticPr fontId="1"/>
  </si>
  <si>
    <t>上記製品は、下記の通り省力化製品・省力化製品製造事業者 登録要領３－２．(２)に記載の要件を満たしていることを確認しました。</t>
    <rPh sb="0" eb="2">
      <t>ジョウキ</t>
    </rPh>
    <rPh sb="2" eb="4">
      <t>セイヒン</t>
    </rPh>
    <rPh sb="6" eb="8">
      <t>カキ</t>
    </rPh>
    <rPh sb="9" eb="10">
      <t>トオ</t>
    </rPh>
    <rPh sb="40" eb="42">
      <t>キサイ</t>
    </rPh>
    <rPh sb="43" eb="45">
      <t>ヨウケン</t>
    </rPh>
    <rPh sb="46" eb="47">
      <t>ミ</t>
    </rPh>
    <rPh sb="55" eb="57">
      <t>カクニン</t>
    </rPh>
    <phoneticPr fontId="1"/>
  </si>
  <si>
    <t>安全対策</t>
    <rPh sb="0" eb="2">
      <t>アンゼン</t>
    </rPh>
    <rPh sb="2" eb="4">
      <t>タイサク</t>
    </rPh>
    <phoneticPr fontId="1"/>
  </si>
  <si>
    <t>【①シート金額項目修正】
・①シート　費用単位修正　［千円］→［円］
【②シートの金額項目の修正】
・円に「(税抜)」を追加
・金額周りの注釈修正
・「希望小売価格」
　①工業会　シートから　機器費用を引っ張ってくる
　項目名＝「希望小売価格（機器購入代金）」に修正
・「製品納品価格の実績値」
　③納品実績報告書　シートから　平均納品金額を引っ張ってくる　
・「導入・設定費用」
　①工業会　シートから　設定費用を引っ張ってくる
　項目名＝「導入・設定費用（製造事業者想定値）」に修正
・「保守・サポート費用」「ランニングコスト」削除
・「②の納入先」
　③納品実績報告書　シートから　納入先種別を引っ張ってくる
・宣誓項目修正　
【納品実績報告書】
・5件チェックのエラーを追加
【④省力化製品製造事業者登録申請書】
・パートナーシップ構築宣言「今後、速やかに～」の追加
・グループ会社の取得でも認める場合の注釈を追加
【⑤カタログ掲載情報】
・保護オプションを「オブジェクトの編集」だけに修正
【⑥提出書類一覧】
・提出が必要な書類を「1～8」に修正
・No9を削除
・2ページ目4～6修正
・【納品実績報告書】シートに注釈追加「・省力化製品として申請する本体機器のみの納品金額を入力してください。」
・【⑤カタログ掲載情報】
・保護オプションを「セルの書式の編集」追加（拡大・縮小対応１２</t>
    <phoneticPr fontId="1"/>
  </si>
  <si>
    <t>配膳ロボット</t>
    <rPh sb="0" eb="2">
      <t>ハイゼン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</si>
</sst>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Red]\(0.00\)"/>
    <numFmt numFmtId="178" formatCode="0_ "/>
    <numFmt numFmtId="179" formatCode="0_);[Red]\(0\)"/>
    <numFmt numFmtId="180" formatCode="0.0_);[Red]\(0.0\)"/>
    <numFmt numFmtId="181" formatCode="0.000_);[Red]\(0.000\)"/>
    <numFmt numFmtId="182" formatCode="0.0"/>
    <numFmt numFmtId="183" formatCode="0.000"/>
    <numFmt numFmtId="184" formatCode="#,##0_ "/>
    <numFmt numFmtId="185" formatCode="#,##0&quot;円&quot;"/>
  </numFmts>
  <fonts count="47"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b/>
      <u/>
      <sz val="14"/>
      <color theme="1"/>
      <name val="ＭＳ Ｐゴシック"/>
      <family val="3"/>
      <charset val="128"/>
      <scheme val="minor"/>
    </font>
    <font>
      <b/>
      <u/>
      <sz val="11"/>
      <color theme="1"/>
      <name val="ＭＳ Ｐゴシック"/>
      <family val="3"/>
      <charset val="128"/>
      <scheme val="minor"/>
    </font>
    <font>
      <sz val="11"/>
      <color rgb="FFFF0000"/>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b/>
      <sz val="14"/>
      <color theme="1"/>
      <name val="ＭＳ ゴシック"/>
      <family val="3"/>
      <charset val="128"/>
    </font>
    <font>
      <sz val="10"/>
      <color theme="1"/>
      <name val="ＭＳ ゴシック"/>
      <family val="3"/>
      <charset val="128"/>
    </font>
    <font>
      <b/>
      <sz val="9"/>
      <color rgb="FFFF0000"/>
      <name val="ＭＳ ゴシック"/>
      <family val="3"/>
      <charset val="128"/>
    </font>
    <font>
      <sz val="10"/>
      <color theme="0" tint="-0.499984740745262"/>
      <name val="ＭＳ ゴシック"/>
      <family val="3"/>
      <charset val="128"/>
    </font>
    <font>
      <sz val="10"/>
      <color rgb="FFFF0000"/>
      <name val="ＭＳ ゴシック"/>
      <family val="3"/>
      <charset val="128"/>
    </font>
    <font>
      <sz val="10"/>
      <name val="ＭＳ ゴシック"/>
      <family val="3"/>
      <charset val="128"/>
    </font>
    <font>
      <sz val="10"/>
      <color rgb="FFFFFF00"/>
      <name val="ＭＳ ゴシック"/>
      <family val="3"/>
      <charset val="128"/>
    </font>
    <font>
      <sz val="6"/>
      <color theme="1"/>
      <name val="ＭＳ ゴシック"/>
      <family val="3"/>
      <charset val="128"/>
    </font>
    <font>
      <sz val="6"/>
      <name val="ＭＳ ゴシック"/>
      <family val="3"/>
      <charset val="128"/>
    </font>
    <font>
      <b/>
      <sz val="10"/>
      <name val="ＭＳ ゴシック"/>
      <family val="3"/>
      <charset val="128"/>
    </font>
    <font>
      <sz val="14"/>
      <color theme="1"/>
      <name val="ＭＳ ゴシック"/>
      <family val="3"/>
      <charset val="128"/>
    </font>
    <font>
      <sz val="9"/>
      <name val="ＭＳ ゴシック"/>
      <family val="3"/>
      <charset val="128"/>
    </font>
    <font>
      <b/>
      <sz val="12"/>
      <color theme="1"/>
      <name val="ＭＳ Ｐゴシック"/>
      <family val="3"/>
      <charset val="128"/>
      <scheme val="minor"/>
    </font>
    <font>
      <sz val="12"/>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0"/>
      <color rgb="FFFF0000"/>
      <name val="ＭＳ Ｐゴシック"/>
      <family val="3"/>
      <charset val="128"/>
      <scheme val="minor"/>
    </font>
    <font>
      <sz val="10"/>
      <color theme="0" tint="-0.499984740745262"/>
      <name val="ＭＳ Ｐゴシック"/>
      <family val="2"/>
      <charset val="128"/>
      <scheme val="minor"/>
    </font>
    <font>
      <b/>
      <sz val="1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0"/>
      <color rgb="FFFF0000"/>
      <name val="Segoe UI Symbol"/>
      <family val="3"/>
    </font>
    <font>
      <sz val="10"/>
      <color rgb="FFFF0000"/>
      <name val="游ゴシック"/>
      <family val="3"/>
      <charset val="128"/>
    </font>
    <font>
      <sz val="10"/>
      <color rgb="FFFFFF00"/>
      <name val="ＭＳ Ｐゴシック"/>
      <family val="2"/>
      <charset val="128"/>
      <scheme val="minor"/>
    </font>
    <font>
      <u/>
      <sz val="11"/>
      <color theme="10"/>
      <name val="ＭＳ Ｐゴシック"/>
      <family val="2"/>
      <charset val="128"/>
      <scheme val="minor"/>
    </font>
    <font>
      <sz val="8"/>
      <name val="ＭＳ ゴシック"/>
      <family val="3"/>
      <charset val="128"/>
    </font>
    <font>
      <sz val="9"/>
      <color theme="1"/>
      <name val="ＭＳ ゴシック"/>
      <family val="3"/>
      <charset val="128"/>
    </font>
    <font>
      <b/>
      <sz val="11"/>
      <color rgb="FFFF0000"/>
      <name val="ＭＳ Ｐゴシック"/>
      <family val="3"/>
      <charset val="128"/>
      <scheme val="minor"/>
    </font>
    <font>
      <b/>
      <sz val="10"/>
      <color theme="0"/>
      <name val="ＭＳ ゴシック"/>
      <family val="3"/>
      <charset val="128"/>
    </font>
    <font>
      <sz val="8"/>
      <color theme="1"/>
      <name val="ＭＳ Ｐゴシック"/>
      <family val="2"/>
      <charset val="128"/>
      <scheme val="minor"/>
    </font>
    <font>
      <sz val="11"/>
      <color rgb="FFFFFF00"/>
      <name val="ＭＳ Ｐゴシック"/>
      <family val="2"/>
      <charset val="128"/>
      <scheme val="minor"/>
    </font>
    <font>
      <sz val="9"/>
      <color theme="1"/>
      <name val="ＭＳ Ｐゴシック"/>
      <family val="2"/>
      <charset val="128"/>
      <scheme val="minor"/>
    </font>
  </fonts>
  <fills count="1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CE4D6"/>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39" fillId="0" borderId="0" applyNumberFormat="0" applyFill="0" applyBorder="0" applyAlignment="0" applyProtection="0">
      <alignment vertical="center"/>
    </xf>
  </cellStyleXfs>
  <cellXfs count="553">
    <xf numFmtId="0" fontId="0" fillId="0" borderId="0" xfId="0">
      <alignment vertical="center"/>
    </xf>
    <xf numFmtId="0" fontId="4" fillId="0" borderId="0" xfId="0" applyFont="1">
      <alignment vertical="center"/>
    </xf>
    <xf numFmtId="0" fontId="0" fillId="2" borderId="0" xfId="0" applyFill="1">
      <alignment vertical="center"/>
    </xf>
    <xf numFmtId="0" fontId="0" fillId="3" borderId="0" xfId="0" applyFill="1">
      <alignment vertical="center"/>
    </xf>
    <xf numFmtId="0" fontId="0" fillId="0" borderId="4" xfId="0" applyBorder="1">
      <alignment vertical="center"/>
    </xf>
    <xf numFmtId="0" fontId="0" fillId="0" borderId="0" xfId="0" applyAlignment="1">
      <alignment horizontal="center" vertical="center"/>
    </xf>
    <xf numFmtId="0" fontId="0" fillId="3" borderId="0" xfId="0" applyFill="1" applyAlignment="1">
      <alignment horizontal="center" vertical="center"/>
    </xf>
    <xf numFmtId="177" fontId="0" fillId="3" borderId="0" xfId="0" applyNumberFormat="1" applyFill="1" applyAlignment="1">
      <alignment horizontal="center" vertical="center"/>
    </xf>
    <xf numFmtId="0" fontId="0" fillId="0" borderId="4" xfId="0" applyBorder="1" applyAlignment="1">
      <alignment horizontal="center" vertical="center"/>
    </xf>
    <xf numFmtId="177"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4" fillId="0" borderId="0" xfId="0" applyFont="1" applyAlignment="1">
      <alignment horizontal="right" vertical="center"/>
    </xf>
    <xf numFmtId="177" fontId="0" fillId="0" borderId="0" xfId="0" applyNumberFormat="1" applyAlignment="1">
      <alignment horizontal="center" vertical="center"/>
    </xf>
    <xf numFmtId="0" fontId="0" fillId="4" borderId="0" xfId="0" applyFill="1" applyAlignment="1">
      <alignment horizontal="center" vertical="center"/>
    </xf>
    <xf numFmtId="177" fontId="0" fillId="4" borderId="0" xfId="0" applyNumberFormat="1" applyFill="1" applyAlignment="1">
      <alignment horizontal="center" vertical="center"/>
    </xf>
    <xf numFmtId="0" fontId="2" fillId="0" borderId="0" xfId="0" applyFont="1">
      <alignment vertical="center"/>
    </xf>
    <xf numFmtId="176" fontId="0" fillId="4" borderId="0" xfId="0" applyNumberFormat="1" applyFill="1" applyAlignment="1">
      <alignment horizontal="center" vertical="center"/>
    </xf>
    <xf numFmtId="0" fontId="0" fillId="0" borderId="0" xfId="0" applyAlignment="1">
      <alignment horizontal="lef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pplyAlignment="1">
      <alignment horizontal="center" vertical="center"/>
    </xf>
    <xf numFmtId="179" fontId="0" fillId="4" borderId="0" xfId="0" applyNumberFormat="1" applyFill="1" applyAlignment="1">
      <alignment horizontal="center" vertical="center"/>
    </xf>
    <xf numFmtId="179" fontId="0" fillId="0" borderId="0" xfId="0" applyNumberFormat="1" applyAlignment="1">
      <alignment horizontal="center" vertical="center"/>
    </xf>
    <xf numFmtId="0" fontId="5" fillId="0" borderId="6" xfId="0" applyFont="1" applyBorder="1">
      <alignment vertical="center"/>
    </xf>
    <xf numFmtId="0" fontId="7" fillId="0" borderId="4" xfId="0" applyFont="1" applyBorder="1">
      <alignment vertical="center"/>
    </xf>
    <xf numFmtId="0" fontId="0" fillId="4" borderId="0" xfId="0" applyFill="1">
      <alignment vertical="center"/>
    </xf>
    <xf numFmtId="0" fontId="0" fillId="4" borderId="13" xfId="0" applyFill="1" applyBorder="1">
      <alignment vertical="center"/>
    </xf>
    <xf numFmtId="177" fontId="0" fillId="4" borderId="13" xfId="0" applyNumberFormat="1" applyFill="1" applyBorder="1" applyAlignment="1">
      <alignment horizontal="center" vertical="center"/>
    </xf>
    <xf numFmtId="0" fontId="3" fillId="0" borderId="0" xfId="0" applyFont="1">
      <alignment vertical="center"/>
    </xf>
    <xf numFmtId="0" fontId="8" fillId="0" borderId="0" xfId="0" applyFont="1" applyAlignment="1">
      <alignment horizontal="center" vertical="center"/>
    </xf>
    <xf numFmtId="0" fontId="8" fillId="0" borderId="0" xfId="0" applyFont="1">
      <alignment vertical="center"/>
    </xf>
    <xf numFmtId="180" fontId="0" fillId="0" borderId="4" xfId="0" applyNumberFormat="1" applyBorder="1" applyAlignment="1">
      <alignment horizontal="center" vertical="center"/>
    </xf>
    <xf numFmtId="0" fontId="4" fillId="0" borderId="1" xfId="0" applyFont="1" applyBorder="1" applyAlignment="1">
      <alignment horizontal="left" vertical="center"/>
    </xf>
    <xf numFmtId="0" fontId="7" fillId="0" borderId="0" xfId="0" applyFont="1">
      <alignment vertical="center"/>
    </xf>
    <xf numFmtId="178" fontId="0" fillId="0" borderId="0" xfId="0" applyNumberFormat="1" applyAlignment="1">
      <alignment horizontal="center" vertical="center"/>
    </xf>
    <xf numFmtId="0" fontId="0" fillId="4" borderId="13" xfId="0" applyFill="1" applyBorder="1" applyAlignment="1">
      <alignment horizontal="center" vertical="center"/>
    </xf>
    <xf numFmtId="0" fontId="0" fillId="2" borderId="0" xfId="0" applyFill="1" applyAlignment="1">
      <alignment horizontal="left" vertical="center"/>
    </xf>
    <xf numFmtId="0" fontId="9" fillId="0" borderId="0" xfId="0" applyFont="1" applyAlignment="1">
      <alignment horizontal="center" vertical="center"/>
    </xf>
    <xf numFmtId="0" fontId="11" fillId="0" borderId="0" xfId="0" applyFont="1">
      <alignment vertical="center"/>
    </xf>
    <xf numFmtId="0" fontId="6" fillId="0" borderId="0" xfId="0" applyFont="1">
      <alignment vertical="center"/>
    </xf>
    <xf numFmtId="0" fontId="0" fillId="5" borderId="20" xfId="0" applyFill="1" applyBorder="1" applyAlignment="1">
      <alignment horizontal="center" vertical="center"/>
    </xf>
    <xf numFmtId="179" fontId="0" fillId="4" borderId="4" xfId="0" applyNumberFormat="1" applyFill="1" applyBorder="1" applyAlignment="1">
      <alignment horizontal="center" vertical="center"/>
    </xf>
    <xf numFmtId="176" fontId="0" fillId="0" borderId="0" xfId="0" applyNumberFormat="1" applyAlignment="1">
      <alignment horizontal="center" vertical="center"/>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0" fillId="5" borderId="12" xfId="0" applyFill="1" applyBorder="1" applyAlignment="1">
      <alignment horizontal="center" vertical="center"/>
    </xf>
    <xf numFmtId="0" fontId="0" fillId="5" borderId="3"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0" xfId="0" applyFill="1" applyAlignment="1">
      <alignment horizontal="center" vertical="center"/>
    </xf>
    <xf numFmtId="0" fontId="0" fillId="4" borderId="4" xfId="0" applyFill="1" applyBorder="1">
      <alignment vertical="center"/>
    </xf>
    <xf numFmtId="1" fontId="0" fillId="4" borderId="0" xfId="0" applyNumberFormat="1" applyFill="1" applyAlignment="1">
      <alignment horizontal="center" vertical="center"/>
    </xf>
    <xf numFmtId="179" fontId="0" fillId="3" borderId="0" xfId="0" applyNumberFormat="1" applyFill="1" applyAlignment="1">
      <alignment horizontal="center" vertical="center"/>
    </xf>
    <xf numFmtId="1" fontId="0" fillId="3" borderId="0" xfId="0" applyNumberFormat="1" applyFill="1" applyAlignment="1">
      <alignment horizontal="center" vertical="center"/>
    </xf>
    <xf numFmtId="1" fontId="0" fillId="0" borderId="0" xfId="0" applyNumberFormat="1" applyAlignment="1">
      <alignment horizontal="center" vertical="center"/>
    </xf>
    <xf numFmtId="1" fontId="0" fillId="3" borderId="4" xfId="0" applyNumberFormat="1" applyFill="1" applyBorder="1" applyAlignment="1">
      <alignment horizontal="center" vertical="center"/>
    </xf>
    <xf numFmtId="183" fontId="0" fillId="0" borderId="6" xfId="0" applyNumberFormat="1" applyBorder="1">
      <alignment vertical="center"/>
    </xf>
    <xf numFmtId="181" fontId="0" fillId="4" borderId="4" xfId="0" applyNumberFormat="1" applyFill="1" applyBorder="1">
      <alignment vertical="center"/>
    </xf>
    <xf numFmtId="177" fontId="10" fillId="4" borderId="13" xfId="0" applyNumberFormat="1" applyFont="1" applyFill="1" applyBorder="1" applyAlignment="1">
      <alignment horizontal="center" vertical="center"/>
    </xf>
    <xf numFmtId="182" fontId="0" fillId="3" borderId="4" xfId="0" applyNumberFormat="1" applyFill="1" applyBorder="1" applyAlignment="1">
      <alignment horizontal="center" vertical="center"/>
    </xf>
    <xf numFmtId="2" fontId="0" fillId="4" borderId="4" xfId="0" applyNumberFormat="1" applyFill="1" applyBorder="1">
      <alignment vertical="center"/>
    </xf>
    <xf numFmtId="179" fontId="0" fillId="6" borderId="0" xfId="0" applyNumberFormat="1" applyFill="1" applyAlignment="1">
      <alignment horizontal="center" vertical="center"/>
    </xf>
    <xf numFmtId="179" fontId="0" fillId="3" borderId="4" xfId="0" applyNumberFormat="1" applyFill="1" applyBorder="1" applyAlignment="1">
      <alignment horizontal="center" vertical="center"/>
    </xf>
    <xf numFmtId="179" fontId="0" fillId="4" borderId="0" xfId="0" applyNumberFormat="1" applyFill="1" applyBorder="1" applyAlignment="1">
      <alignment horizontal="center" vertical="center"/>
    </xf>
    <xf numFmtId="2" fontId="0" fillId="3" borderId="4" xfId="0" applyNumberFormat="1" applyFill="1" applyBorder="1" applyAlignment="1">
      <alignment horizontal="center" vertical="center"/>
    </xf>
    <xf numFmtId="0" fontId="0" fillId="0" borderId="0" xfId="0" applyFill="1">
      <alignment vertical="center"/>
    </xf>
    <xf numFmtId="0" fontId="10" fillId="3" borderId="4" xfId="0" applyFont="1" applyFill="1" applyBorder="1" applyAlignment="1">
      <alignment horizontal="center" vertical="center"/>
    </xf>
    <xf numFmtId="0" fontId="10" fillId="7" borderId="4" xfId="0" applyFont="1" applyFill="1" applyBorder="1" applyAlignment="1">
      <alignment horizontal="center" vertical="center"/>
    </xf>
    <xf numFmtId="1" fontId="10" fillId="3" borderId="4" xfId="0" applyNumberFormat="1" applyFont="1" applyFill="1" applyBorder="1" applyAlignment="1">
      <alignment horizontal="center" vertical="center"/>
    </xf>
    <xf numFmtId="0" fontId="13" fillId="0" borderId="0" xfId="0" applyFont="1" applyAlignment="1">
      <alignment horizontal="center" vertical="center"/>
    </xf>
    <xf numFmtId="0" fontId="0" fillId="7" borderId="17" xfId="0" applyFill="1" applyBorder="1">
      <alignment vertical="center"/>
    </xf>
    <xf numFmtId="0" fontId="0" fillId="7" borderId="14" xfId="0" applyFill="1" applyBorder="1">
      <alignment vertical="center"/>
    </xf>
    <xf numFmtId="0" fontId="0" fillId="7" borderId="19" xfId="0" applyFill="1" applyBorder="1">
      <alignment vertical="center"/>
    </xf>
    <xf numFmtId="0" fontId="0" fillId="7" borderId="15" xfId="0" applyFill="1" applyBorder="1">
      <alignment vertical="center"/>
    </xf>
    <xf numFmtId="179" fontId="0" fillId="7" borderId="15" xfId="0" applyNumberFormat="1" applyFill="1" applyBorder="1">
      <alignment vertical="center"/>
    </xf>
    <xf numFmtId="182" fontId="0" fillId="7" borderId="15" xfId="0" applyNumberFormat="1" applyFill="1" applyBorder="1">
      <alignment vertical="center"/>
    </xf>
    <xf numFmtId="0" fontId="0" fillId="7" borderId="16" xfId="0" applyFill="1" applyBorder="1">
      <alignment vertical="center"/>
    </xf>
    <xf numFmtId="0" fontId="0" fillId="7" borderId="18" xfId="0" applyFill="1" applyBorder="1">
      <alignment vertical="center"/>
    </xf>
    <xf numFmtId="0" fontId="0" fillId="7" borderId="0" xfId="0" applyFill="1">
      <alignment vertical="center"/>
    </xf>
    <xf numFmtId="0" fontId="2" fillId="7" borderId="0" xfId="0" applyFont="1" applyFill="1">
      <alignment vertical="center"/>
    </xf>
    <xf numFmtId="0" fontId="7" fillId="7" borderId="0" xfId="0" applyFont="1" applyFill="1">
      <alignment vertical="center"/>
    </xf>
    <xf numFmtId="0" fontId="10" fillId="7" borderId="16" xfId="0" applyFont="1" applyFill="1" applyBorder="1">
      <alignment vertical="center"/>
    </xf>
    <xf numFmtId="0" fontId="13" fillId="7" borderId="17" xfId="0" applyFont="1" applyFill="1" applyBorder="1">
      <alignment vertical="center"/>
    </xf>
    <xf numFmtId="0" fontId="13" fillId="7" borderId="14" xfId="0" applyFont="1" applyFill="1" applyBorder="1">
      <alignment vertical="center"/>
    </xf>
    <xf numFmtId="0" fontId="13" fillId="7" borderId="18" xfId="0" applyFont="1" applyFill="1" applyBorder="1">
      <alignment vertical="center"/>
    </xf>
    <xf numFmtId="0" fontId="13" fillId="7" borderId="19" xfId="0" applyFont="1" applyFill="1" applyBorder="1">
      <alignment vertical="center"/>
    </xf>
    <xf numFmtId="0" fontId="13" fillId="7" borderId="15" xfId="0" applyFont="1" applyFill="1" applyBorder="1">
      <alignment vertical="center"/>
    </xf>
    <xf numFmtId="179" fontId="13" fillId="7" borderId="15" xfId="0" applyNumberFormat="1" applyFont="1" applyFill="1" applyBorder="1">
      <alignment vertical="center"/>
    </xf>
    <xf numFmtId="184" fontId="13" fillId="7" borderId="15" xfId="0" applyNumberFormat="1" applyFont="1" applyFill="1" applyBorder="1">
      <alignment vertical="center"/>
    </xf>
    <xf numFmtId="182" fontId="13" fillId="7" borderId="15" xfId="0" applyNumberFormat="1" applyFont="1" applyFill="1" applyBorder="1">
      <alignment vertical="center"/>
    </xf>
    <xf numFmtId="0" fontId="13" fillId="7" borderId="21" xfId="0" applyFont="1" applyFill="1" applyBorder="1">
      <alignment vertical="center"/>
    </xf>
    <xf numFmtId="182" fontId="10" fillId="3" borderId="4" xfId="0" applyNumberFormat="1" applyFont="1" applyFill="1" applyBorder="1" applyAlignment="1">
      <alignment horizontal="center" vertical="center"/>
    </xf>
    <xf numFmtId="180" fontId="0" fillId="7" borderId="15" xfId="0" applyNumberFormat="1" applyFill="1" applyBorder="1">
      <alignment vertical="center"/>
    </xf>
    <xf numFmtId="2" fontId="0" fillId="7" borderId="15" xfId="0" applyNumberFormat="1" applyFill="1" applyBorder="1">
      <alignment vertical="center"/>
    </xf>
    <xf numFmtId="0" fontId="10" fillId="7" borderId="18" xfId="0" applyFont="1" applyFill="1" applyBorder="1">
      <alignment vertical="center"/>
    </xf>
    <xf numFmtId="184" fontId="13" fillId="7" borderId="21" xfId="0" applyNumberFormat="1" applyFont="1" applyFill="1" applyBorder="1">
      <alignment vertical="center"/>
    </xf>
    <xf numFmtId="0" fontId="8" fillId="0" borderId="0" xfId="0" applyFont="1" applyAlignment="1">
      <alignment horizontal="center" vertical="center"/>
    </xf>
    <xf numFmtId="0" fontId="0" fillId="4" borderId="0" xfId="0" applyFill="1" applyAlignment="1">
      <alignment horizontal="center" vertical="center"/>
    </xf>
    <xf numFmtId="0" fontId="15" fillId="0" borderId="0" xfId="0" applyFont="1">
      <alignment vertical="center"/>
    </xf>
    <xf numFmtId="0" fontId="17" fillId="0" borderId="0" xfId="0" applyFont="1" applyAlignment="1">
      <alignment horizontal="left" vertical="center"/>
    </xf>
    <xf numFmtId="0" fontId="15" fillId="7" borderId="0" xfId="0" applyFont="1" applyFill="1" applyAlignment="1">
      <alignment horizontal="left" vertical="center" shrinkToFit="1"/>
    </xf>
    <xf numFmtId="0" fontId="15" fillId="7" borderId="0" xfId="0" applyFont="1" applyFill="1" applyAlignment="1">
      <alignment horizontal="right" vertical="center"/>
    </xf>
    <xf numFmtId="0" fontId="15" fillId="7" borderId="0" xfId="0" applyFont="1" applyFill="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9" fillId="7" borderId="0" xfId="0" applyFont="1" applyFill="1" applyAlignment="1">
      <alignment horizontal="left" vertical="center"/>
    </xf>
    <xf numFmtId="0" fontId="15" fillId="7" borderId="0" xfId="0" applyFont="1" applyFill="1" applyAlignment="1">
      <alignment horizontal="center" vertical="center"/>
    </xf>
    <xf numFmtId="0" fontId="15" fillId="7" borderId="0" xfId="0" applyFont="1" applyFill="1" applyAlignment="1">
      <alignment horizontal="left" vertical="center"/>
    </xf>
    <xf numFmtId="0" fontId="15" fillId="7" borderId="0" xfId="0" applyFont="1" applyFill="1" applyAlignment="1">
      <alignment horizontal="left" vertical="center" wrapText="1"/>
    </xf>
    <xf numFmtId="0" fontId="15" fillId="7" borderId="0" xfId="0" applyFont="1" applyFill="1" applyAlignment="1">
      <alignment vertical="center" wrapText="1"/>
    </xf>
    <xf numFmtId="0" fontId="20" fillId="7" borderId="0" xfId="0" applyFont="1" applyFill="1" applyAlignment="1">
      <alignment horizontal="left" vertical="center"/>
    </xf>
    <xf numFmtId="0" fontId="15" fillId="0" borderId="0" xfId="0" applyFont="1" applyProtection="1">
      <alignment vertical="center"/>
      <protection locked="0"/>
    </xf>
    <xf numFmtId="0" fontId="15" fillId="7" borderId="0" xfId="0" applyFont="1" applyFill="1" applyAlignment="1">
      <alignment horizontal="center" vertical="center" wrapText="1"/>
    </xf>
    <xf numFmtId="0" fontId="22" fillId="7" borderId="0" xfId="0" applyFont="1" applyFill="1" applyAlignment="1">
      <alignment horizontal="left" vertical="top" wrapText="1"/>
    </xf>
    <xf numFmtId="0" fontId="19" fillId="7" borderId="0" xfId="0" applyFont="1" applyFill="1" applyAlignment="1">
      <alignment horizontal="left" vertical="center" wrapText="1"/>
    </xf>
    <xf numFmtId="0" fontId="27" fillId="0" borderId="0" xfId="0" applyFont="1">
      <alignment vertical="center"/>
    </xf>
    <xf numFmtId="0" fontId="28" fillId="5" borderId="1" xfId="0" applyFont="1" applyFill="1" applyBorder="1" applyAlignment="1">
      <alignment horizontal="right" vertical="center"/>
    </xf>
    <xf numFmtId="0" fontId="29" fillId="0" borderId="1" xfId="0" applyFont="1" applyBorder="1" applyAlignment="1">
      <alignment horizontal="left" vertical="center"/>
    </xf>
    <xf numFmtId="0" fontId="29" fillId="0" borderId="20" xfId="0" applyFont="1" applyBorder="1" applyAlignment="1">
      <alignment horizontal="left" vertical="center"/>
    </xf>
    <xf numFmtId="0" fontId="28" fillId="5" borderId="2" xfId="0" applyFont="1" applyFill="1" applyBorder="1" applyAlignment="1">
      <alignment horizontal="right" vertical="center"/>
    </xf>
    <xf numFmtId="0" fontId="29" fillId="2" borderId="48" xfId="0" applyFont="1" applyFill="1" applyBorder="1" applyAlignment="1" applyProtection="1">
      <alignment horizontal="left" vertical="center"/>
      <protection locked="0"/>
    </xf>
    <xf numFmtId="185" fontId="30" fillId="5" borderId="3" xfId="0" applyNumberFormat="1" applyFont="1" applyFill="1" applyBorder="1">
      <alignment vertical="center"/>
    </xf>
    <xf numFmtId="0" fontId="32" fillId="0" borderId="0" xfId="0" applyFont="1" applyAlignment="1">
      <alignment horizontal="left" vertical="center"/>
    </xf>
    <xf numFmtId="0" fontId="28" fillId="5" borderId="1" xfId="0" applyFont="1" applyFill="1" applyBorder="1" applyAlignment="1">
      <alignment horizontal="center" vertical="center"/>
    </xf>
    <xf numFmtId="0" fontId="28" fillId="5" borderId="2" xfId="0" applyFont="1" applyFill="1" applyBorder="1" applyAlignment="1">
      <alignment horizontal="center" vertical="center"/>
    </xf>
    <xf numFmtId="0" fontId="33" fillId="5" borderId="1" xfId="0" applyFont="1" applyFill="1" applyBorder="1" applyAlignment="1">
      <alignment horizontal="center" vertical="center"/>
    </xf>
    <xf numFmtId="0" fontId="34" fillId="5" borderId="1" xfId="0" applyFont="1" applyFill="1" applyBorder="1" applyAlignment="1">
      <alignment horizontal="right" vertical="center"/>
    </xf>
    <xf numFmtId="14" fontId="35" fillId="5" borderId="1" xfId="0" applyNumberFormat="1" applyFont="1" applyFill="1" applyBorder="1">
      <alignment vertical="center"/>
    </xf>
    <xf numFmtId="0" fontId="35" fillId="5" borderId="2" xfId="0" applyFont="1" applyFill="1" applyBorder="1" applyAlignment="1">
      <alignment horizontal="left" vertical="center"/>
    </xf>
    <xf numFmtId="185" fontId="35" fillId="5" borderId="1" xfId="2" applyNumberFormat="1" applyFont="1" applyFill="1" applyBorder="1">
      <alignment vertical="center"/>
    </xf>
    <xf numFmtId="0" fontId="11" fillId="5" borderId="1" xfId="0" applyFont="1" applyFill="1" applyBorder="1" applyProtection="1">
      <alignment vertical="center"/>
      <protection locked="0"/>
    </xf>
    <xf numFmtId="14" fontId="11" fillId="2" borderId="1" xfId="0" applyNumberFormat="1" applyFont="1" applyFill="1" applyBorder="1" applyProtection="1">
      <alignment vertical="center"/>
      <protection locked="0"/>
    </xf>
    <xf numFmtId="0" fontId="11" fillId="2" borderId="2" xfId="0" applyFont="1" applyFill="1" applyBorder="1" applyAlignment="1" applyProtection="1">
      <alignment horizontal="left" vertical="center"/>
      <protection locked="0"/>
    </xf>
    <xf numFmtId="185" fontId="11" fillId="2" borderId="1" xfId="2" applyNumberFormat="1" applyFont="1" applyFill="1" applyBorder="1" applyProtection="1">
      <alignment vertical="center"/>
      <protection locked="0"/>
    </xf>
    <xf numFmtId="0" fontId="38" fillId="0" borderId="0" xfId="0" applyFont="1">
      <alignment vertical="center"/>
    </xf>
    <xf numFmtId="0" fontId="11" fillId="2" borderId="1" xfId="0" applyFont="1" applyFill="1" applyBorder="1" applyProtection="1">
      <alignment vertical="center"/>
      <protection locked="0"/>
    </xf>
    <xf numFmtId="0" fontId="11" fillId="0" borderId="0" xfId="0" applyFont="1" applyProtection="1">
      <alignment vertical="center"/>
      <protection locked="0"/>
    </xf>
    <xf numFmtId="0" fontId="40" fillId="7" borderId="0" xfId="0" applyFont="1" applyFill="1" applyProtection="1">
      <alignment vertical="center"/>
      <protection locked="0"/>
    </xf>
    <xf numFmtId="0" fontId="25" fillId="7" borderId="0" xfId="0" applyFont="1" applyFill="1" applyProtection="1">
      <alignment vertical="center"/>
      <protection locked="0"/>
    </xf>
    <xf numFmtId="0" fontId="39" fillId="7" borderId="0" xfId="3" applyFill="1" applyAlignment="1" applyProtection="1">
      <alignment vertical="center"/>
      <protection locked="0"/>
    </xf>
    <xf numFmtId="0" fontId="19" fillId="7" borderId="0" xfId="0" applyFont="1" applyFill="1">
      <alignment vertical="center"/>
    </xf>
    <xf numFmtId="0" fontId="19" fillId="7" borderId="0" xfId="0" applyFont="1" applyFill="1" applyAlignment="1" applyProtection="1">
      <alignment horizontal="left" vertical="center"/>
      <protection locked="0"/>
    </xf>
    <xf numFmtId="0" fontId="40" fillId="7" borderId="0" xfId="0" applyFont="1" applyFill="1" applyAlignment="1" applyProtection="1">
      <alignment horizontal="left" vertical="center"/>
      <protection locked="0"/>
    </xf>
    <xf numFmtId="0" fontId="19" fillId="7" borderId="0" xfId="0" applyFont="1" applyFill="1" applyProtection="1">
      <alignment vertical="center"/>
      <protection locked="0"/>
    </xf>
    <xf numFmtId="0" fontId="19" fillId="7" borderId="0" xfId="0" applyFont="1" applyFill="1" applyAlignment="1">
      <alignment horizontal="center" vertical="center"/>
    </xf>
    <xf numFmtId="0" fontId="19" fillId="7" borderId="0" xfId="0" applyFont="1" applyFill="1" applyAlignment="1">
      <alignment horizontal="center" vertical="center" wrapText="1"/>
    </xf>
    <xf numFmtId="0" fontId="19" fillId="7" borderId="31" xfId="0" applyFont="1" applyFill="1" applyBorder="1" applyAlignment="1">
      <alignment horizontal="center" vertical="center"/>
    </xf>
    <xf numFmtId="0" fontId="19" fillId="2" borderId="22" xfId="0" applyFont="1" applyFill="1" applyBorder="1" applyAlignment="1" applyProtection="1">
      <alignment horizontal="left" vertical="center"/>
      <protection locked="0"/>
    </xf>
    <xf numFmtId="0" fontId="19" fillId="2" borderId="24" xfId="0" applyFont="1" applyFill="1" applyBorder="1" applyAlignment="1" applyProtection="1">
      <alignment horizontal="left" vertical="center"/>
      <protection locked="0"/>
    </xf>
    <xf numFmtId="0" fontId="19" fillId="2" borderId="36" xfId="0" applyFont="1" applyFill="1" applyBorder="1" applyAlignment="1" applyProtection="1">
      <alignment horizontal="left" vertical="center"/>
      <protection locked="0"/>
    </xf>
    <xf numFmtId="0" fontId="19" fillId="2" borderId="38" xfId="0" applyFont="1" applyFill="1" applyBorder="1" applyAlignment="1" applyProtection="1">
      <alignment horizontal="left" vertical="center"/>
      <protection locked="0"/>
    </xf>
    <xf numFmtId="0" fontId="15" fillId="7" borderId="0" xfId="0" applyFont="1" applyFill="1" applyProtection="1">
      <alignment vertical="center"/>
      <protection locked="0"/>
    </xf>
    <xf numFmtId="0" fontId="20" fillId="7" borderId="0" xfId="0" applyFont="1" applyFill="1">
      <alignment vertical="center"/>
    </xf>
    <xf numFmtId="0" fontId="15" fillId="7" borderId="4" xfId="0" applyFont="1" applyFill="1" applyBorder="1" applyAlignment="1">
      <alignment horizontal="center" vertical="center"/>
    </xf>
    <xf numFmtId="0" fontId="15" fillId="7" borderId="6" xfId="0" applyFont="1" applyFill="1" applyBorder="1" applyAlignment="1">
      <alignment horizontal="center" vertical="center"/>
    </xf>
    <xf numFmtId="0" fontId="0" fillId="0" borderId="0" xfId="0" applyProtection="1">
      <alignment vertical="center"/>
      <protection locked="0"/>
    </xf>
    <xf numFmtId="0" fontId="0" fillId="5" borderId="1" xfId="0" applyFill="1" applyBorder="1" applyProtection="1">
      <alignment vertical="center"/>
      <protection locked="0"/>
    </xf>
    <xf numFmtId="0" fontId="0" fillId="0" borderId="1" xfId="0" applyBorder="1" applyProtection="1">
      <alignment vertical="center"/>
      <protection locked="0"/>
    </xf>
    <xf numFmtId="14" fontId="0" fillId="0" borderId="1" xfId="0" applyNumberFormat="1" applyBorder="1" applyProtection="1">
      <alignment vertical="center"/>
      <protection locked="0"/>
    </xf>
    <xf numFmtId="0" fontId="0" fillId="0" borderId="1" xfId="0"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0" fillId="0" borderId="1" xfId="0" applyBorder="1" applyAlignment="1" applyProtection="1">
      <alignment vertical="center" shrinkToFit="1"/>
      <protection locked="0"/>
    </xf>
    <xf numFmtId="0" fontId="0" fillId="5" borderId="3" xfId="0" applyFill="1" applyBorder="1" applyProtection="1">
      <alignment vertical="center"/>
      <protection locked="0"/>
    </xf>
    <xf numFmtId="49" fontId="0" fillId="2" borderId="1" xfId="0" quotePrefix="1" applyNumberFormat="1" applyFill="1" applyBorder="1" applyProtection="1">
      <alignment vertical="center"/>
      <protection locked="0"/>
    </xf>
    <xf numFmtId="179" fontId="0" fillId="0" borderId="1" xfId="2" applyNumberFormat="1" applyFont="1" applyBorder="1" applyAlignment="1" applyProtection="1">
      <alignment horizontal="right" vertical="center"/>
      <protection locked="0"/>
    </xf>
    <xf numFmtId="0" fontId="0" fillId="5" borderId="2" xfId="0" applyFill="1" applyBorder="1" applyProtection="1">
      <alignment vertical="center"/>
      <protection locked="0"/>
    </xf>
    <xf numFmtId="0" fontId="0" fillId="5" borderId="1" xfId="0" applyFill="1" applyBorder="1" applyAlignment="1" applyProtection="1">
      <alignment horizontal="center" vertical="center"/>
      <protection locked="0"/>
    </xf>
    <xf numFmtId="0" fontId="0" fillId="5" borderId="49" xfId="0" applyFill="1" applyBorder="1" applyProtection="1">
      <alignment vertical="center"/>
      <protection locked="0"/>
    </xf>
    <xf numFmtId="0" fontId="0" fillId="5" borderId="50" xfId="0" applyFill="1" applyBorder="1" applyProtection="1">
      <alignment vertical="center"/>
      <protection locked="0"/>
    </xf>
    <xf numFmtId="0" fontId="0" fillId="5" borderId="50" xfId="0" applyFill="1" applyBorder="1" applyAlignment="1" applyProtection="1">
      <alignment horizontal="center" vertical="center"/>
      <protection locked="0"/>
    </xf>
    <xf numFmtId="0" fontId="39" fillId="0" borderId="14" xfId="3" applyBorder="1" applyAlignment="1" applyProtection="1">
      <alignment horizontal="center" vertical="center"/>
      <protection locked="0"/>
    </xf>
    <xf numFmtId="0" fontId="0" fillId="0" borderId="51" xfId="0" applyBorder="1" applyProtection="1">
      <alignment vertical="center"/>
      <protection locked="0"/>
    </xf>
    <xf numFmtId="0" fontId="0" fillId="0" borderId="52" xfId="0" applyBorder="1" applyProtection="1">
      <alignment vertical="center"/>
      <protection locked="0"/>
    </xf>
    <xf numFmtId="2" fontId="0" fillId="0" borderId="51" xfId="0" applyNumberFormat="1" applyBorder="1" applyProtection="1">
      <alignment vertical="center"/>
      <protection locked="0"/>
    </xf>
    <xf numFmtId="0" fontId="0" fillId="0" borderId="52" xfId="0" applyBorder="1" applyAlignment="1" applyProtection="1">
      <alignment horizontal="center" vertical="center"/>
      <protection locked="0"/>
    </xf>
    <xf numFmtId="0" fontId="39" fillId="0" borderId="15" xfId="3" applyBorder="1" applyAlignment="1" applyProtection="1">
      <alignment horizontal="center" vertical="center"/>
      <protection locked="0"/>
    </xf>
    <xf numFmtId="0" fontId="0" fillId="0" borderId="53" xfId="0" applyBorder="1" applyProtection="1">
      <alignment vertical="center"/>
      <protection locked="0"/>
    </xf>
    <xf numFmtId="0" fontId="0" fillId="0" borderId="54" xfId="0" applyBorder="1" applyProtection="1">
      <alignment vertical="center"/>
      <protection locked="0"/>
    </xf>
    <xf numFmtId="2" fontId="0" fillId="0" borderId="53" xfId="0" applyNumberFormat="1" applyBorder="1" applyProtection="1">
      <alignment vertical="center"/>
      <protection locked="0"/>
    </xf>
    <xf numFmtId="0" fontId="0" fillId="0" borderId="54" xfId="0" applyBorder="1" applyAlignment="1" applyProtection="1">
      <alignment horizontal="center" vertical="center"/>
      <protection locked="0"/>
    </xf>
    <xf numFmtId="0" fontId="39" fillId="0" borderId="55" xfId="3" applyBorder="1" applyAlignment="1" applyProtection="1">
      <alignment horizontal="center" vertical="center"/>
      <protection locked="0"/>
    </xf>
    <xf numFmtId="0" fontId="0" fillId="0" borderId="56" xfId="0" applyBorder="1" applyProtection="1">
      <alignment vertical="center"/>
      <protection locked="0"/>
    </xf>
    <xf numFmtId="0" fontId="0" fillId="0" borderId="57" xfId="0" applyBorder="1" applyProtection="1">
      <alignment vertical="center"/>
      <protection locked="0"/>
    </xf>
    <xf numFmtId="2" fontId="0" fillId="0" borderId="56" xfId="0" applyNumberFormat="1" applyBorder="1" applyProtection="1">
      <alignment vertical="center"/>
      <protection locked="0"/>
    </xf>
    <xf numFmtId="0" fontId="0" fillId="0" borderId="57" xfId="0" applyBorder="1" applyAlignment="1" applyProtection="1">
      <alignment horizontal="center" vertical="center"/>
      <protection locked="0"/>
    </xf>
    <xf numFmtId="0" fontId="0" fillId="5" borderId="1" xfId="0" applyFill="1" applyBorder="1">
      <alignment vertical="center"/>
    </xf>
    <xf numFmtId="0" fontId="0" fillId="5" borderId="5" xfId="0" applyFill="1" applyBorder="1">
      <alignment vertical="center"/>
    </xf>
    <xf numFmtId="0" fontId="0" fillId="0" borderId="12" xfId="0" applyBorder="1">
      <alignment vertical="center"/>
    </xf>
    <xf numFmtId="0" fontId="4" fillId="7" borderId="6" xfId="0" applyFont="1" applyFill="1" applyBorder="1" applyAlignment="1">
      <alignment horizontal="left" vertical="center"/>
    </xf>
    <xf numFmtId="0" fontId="4" fillId="7" borderId="12" xfId="0" applyFont="1" applyFill="1" applyBorder="1" applyAlignment="1">
      <alignment horizontal="left" vertical="center"/>
    </xf>
    <xf numFmtId="0" fontId="45" fillId="0" borderId="0" xfId="0" applyFont="1">
      <alignment vertical="center"/>
    </xf>
    <xf numFmtId="0" fontId="46" fillId="0" borderId="0" xfId="0" applyFont="1" applyProtection="1">
      <alignment vertical="center"/>
      <protection locked="0"/>
    </xf>
    <xf numFmtId="0" fontId="0" fillId="2" borderId="22" xfId="0" applyFill="1" applyBorder="1" applyAlignment="1">
      <alignment horizontal="left" vertical="center"/>
    </xf>
    <xf numFmtId="0" fontId="0" fillId="5" borderId="23" xfId="0" applyFill="1" applyBorder="1" applyAlignment="1">
      <alignment horizontal="left" vertical="center"/>
    </xf>
    <xf numFmtId="0" fontId="0" fillId="2" borderId="23" xfId="0" applyFill="1" applyBorder="1" applyAlignment="1">
      <alignment horizontal="left" vertical="center"/>
    </xf>
    <xf numFmtId="0" fontId="0" fillId="2" borderId="30" xfId="0" applyFill="1" applyBorder="1" applyAlignment="1">
      <alignment horizontal="left" vertical="center"/>
    </xf>
    <xf numFmtId="0" fontId="0" fillId="5" borderId="0" xfId="0" applyFill="1" applyAlignment="1">
      <alignment horizontal="left" vertical="center"/>
    </xf>
    <xf numFmtId="0" fontId="0" fillId="2" borderId="36" xfId="0" applyFill="1" applyBorder="1" applyAlignment="1">
      <alignment horizontal="left" vertical="center"/>
    </xf>
    <xf numFmtId="0" fontId="0" fillId="0" borderId="37" xfId="0" applyBorder="1" applyAlignment="1">
      <alignment horizontal="left" vertical="center"/>
    </xf>
    <xf numFmtId="0" fontId="0" fillId="2" borderId="37" xfId="0" applyFill="1" applyBorder="1" applyAlignment="1">
      <alignment horizontal="left" vertical="center"/>
    </xf>
    <xf numFmtId="0" fontId="0" fillId="0" borderId="3" xfId="0" applyBorder="1" applyAlignment="1">
      <alignment horizontal="left" vertical="center"/>
    </xf>
    <xf numFmtId="0" fontId="0" fillId="0" borderId="5" xfId="0" applyBorder="1" applyProtection="1">
      <alignment vertical="center"/>
      <protection locked="0"/>
    </xf>
    <xf numFmtId="0" fontId="5" fillId="0" borderId="6" xfId="0" applyFont="1" applyBorder="1" applyProtection="1">
      <alignment vertical="center"/>
      <protection locked="0"/>
    </xf>
    <xf numFmtId="0" fontId="0" fillId="0" borderId="6" xfId="0" applyBorder="1" applyProtection="1">
      <alignment vertical="center"/>
      <protection locked="0"/>
    </xf>
    <xf numFmtId="0" fontId="0" fillId="0" borderId="6" xfId="0" applyBorder="1" applyAlignment="1" applyProtection="1">
      <alignment horizontal="center"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0" xfId="0" applyAlignment="1" applyProtection="1">
      <alignment horizontal="center" vertical="center"/>
      <protection locked="0"/>
    </xf>
    <xf numFmtId="0" fontId="0" fillId="0" borderId="9" xfId="0" applyBorder="1" applyProtection="1">
      <alignment vertical="center"/>
      <protection locked="0"/>
    </xf>
    <xf numFmtId="180" fontId="0" fillId="0" borderId="0" xfId="0" applyNumberFormat="1" applyAlignment="1" applyProtection="1">
      <alignment horizontal="center" vertical="center"/>
      <protection locked="0"/>
    </xf>
    <xf numFmtId="0" fontId="0" fillId="0" borderId="10" xfId="0" applyBorder="1" applyProtection="1">
      <alignment vertical="center"/>
      <protection locked="0"/>
    </xf>
    <xf numFmtId="0" fontId="0" fillId="0" borderId="4" xfId="0" applyBorder="1" applyProtection="1">
      <alignment vertical="center"/>
      <protection locked="0"/>
    </xf>
    <xf numFmtId="180"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1" xfId="0" applyBorder="1" applyProtection="1">
      <alignment vertical="center"/>
      <protection locked="0"/>
    </xf>
    <xf numFmtId="38" fontId="0" fillId="4" borderId="13" xfId="2" applyFont="1" applyFill="1" applyBorder="1" applyAlignment="1">
      <alignment horizontal="center" vertical="center"/>
    </xf>
    <xf numFmtId="0" fontId="9" fillId="0" borderId="0" xfId="0" applyFont="1" applyAlignment="1">
      <alignment horizontal="left" vertical="center"/>
    </xf>
    <xf numFmtId="0" fontId="0" fillId="0" borderId="0" xfId="0" applyBorder="1">
      <alignment vertical="center"/>
    </xf>
    <xf numFmtId="0" fontId="0" fillId="0" borderId="0" xfId="0" applyBorder="1" applyProtection="1">
      <alignment vertical="center"/>
      <protection locked="0"/>
    </xf>
    <xf numFmtId="0" fontId="46" fillId="0" borderId="1" xfId="0" applyFont="1" applyBorder="1" applyAlignment="1" applyProtection="1">
      <alignment vertical="center" wrapText="1"/>
      <protection locked="0"/>
    </xf>
    <xf numFmtId="0" fontId="0" fillId="5" borderId="58" xfId="0" applyFill="1" applyBorder="1">
      <alignment vertical="center"/>
    </xf>
    <xf numFmtId="0" fontId="0" fillId="5" borderId="59" xfId="0" applyFill="1" applyBorder="1">
      <alignment vertical="center"/>
    </xf>
    <xf numFmtId="0" fontId="0" fillId="5" borderId="60" xfId="0" applyFill="1" applyBorder="1">
      <alignment vertical="center"/>
    </xf>
    <xf numFmtId="0" fontId="8" fillId="0" borderId="0" xfId="0" applyFont="1" applyAlignment="1">
      <alignment horizontal="center" vertical="center"/>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4" fillId="0" borderId="0" xfId="0" applyFont="1" applyAlignment="1">
      <alignment vertical="center" wrapText="1"/>
    </xf>
    <xf numFmtId="0" fontId="4" fillId="7" borderId="5" xfId="0" applyFont="1" applyFill="1" applyBorder="1" applyAlignment="1">
      <alignment horizontal="left" vertical="center"/>
    </xf>
    <xf numFmtId="0" fontId="4" fillId="7" borderId="12" xfId="0" applyFont="1" applyFill="1" applyBorder="1" applyAlignment="1">
      <alignment horizontal="left" vertical="center"/>
    </xf>
    <xf numFmtId="0" fontId="4" fillId="7" borderId="3" xfId="0" applyFont="1" applyFill="1" applyBorder="1" applyAlignment="1">
      <alignment horizontal="left" vertical="center"/>
    </xf>
    <xf numFmtId="0" fontId="0" fillId="2" borderId="61" xfId="0" applyFill="1" applyBorder="1" applyAlignment="1">
      <alignment horizontal="left" vertical="center"/>
    </xf>
    <xf numFmtId="0" fontId="0" fillId="2" borderId="62" xfId="0" applyFill="1" applyBorder="1" applyAlignment="1">
      <alignment horizontal="left" vertical="center"/>
    </xf>
    <xf numFmtId="0" fontId="0" fillId="2" borderId="63" xfId="0" applyFill="1" applyBorder="1" applyAlignment="1">
      <alignment horizontal="left" vertical="center"/>
    </xf>
    <xf numFmtId="0" fontId="0" fillId="7" borderId="24" xfId="0" applyFill="1" applyBorder="1" applyAlignment="1">
      <alignment horizontal="left" vertical="center"/>
    </xf>
    <xf numFmtId="0" fontId="0" fillId="7" borderId="31" xfId="0" applyFill="1" applyBorder="1" applyAlignment="1">
      <alignment horizontal="left" vertical="center"/>
    </xf>
    <xf numFmtId="0" fontId="0" fillId="7" borderId="38" xfId="0" applyFill="1" applyBorder="1" applyAlignment="1">
      <alignment horizontal="left" vertical="center"/>
    </xf>
    <xf numFmtId="0" fontId="0" fillId="5" borderId="23" xfId="0" applyFill="1" applyBorder="1" applyAlignment="1">
      <alignment horizontal="left" vertical="center"/>
    </xf>
    <xf numFmtId="0" fontId="0" fillId="5" borderId="24" xfId="0" applyFill="1" applyBorder="1" applyAlignment="1">
      <alignment horizontal="left" vertical="center"/>
    </xf>
    <xf numFmtId="0" fontId="0" fillId="5" borderId="0" xfId="0" applyFill="1" applyAlignment="1">
      <alignment horizontal="left" vertical="center"/>
    </xf>
    <xf numFmtId="0" fontId="0" fillId="5" borderId="31" xfId="0" applyFill="1" applyBorder="1" applyAlignment="1">
      <alignment horizontal="left" vertical="center"/>
    </xf>
    <xf numFmtId="0" fontId="0" fillId="5" borderId="37" xfId="0" applyFill="1" applyBorder="1" applyAlignment="1">
      <alignment horizontal="left" vertical="center"/>
    </xf>
    <xf numFmtId="0" fontId="0" fillId="5" borderId="38" xfId="0" applyFill="1" applyBorder="1" applyAlignment="1">
      <alignment horizontal="left" vertical="center"/>
    </xf>
    <xf numFmtId="0" fontId="0" fillId="5" borderId="2" xfId="0" applyFill="1" applyBorder="1">
      <alignment vertical="center"/>
    </xf>
    <xf numFmtId="0" fontId="0" fillId="5" borderId="64" xfId="0" applyFill="1" applyBorder="1">
      <alignment vertical="center"/>
    </xf>
    <xf numFmtId="0" fontId="0" fillId="2" borderId="43" xfId="0" applyFill="1" applyBorder="1" applyProtection="1">
      <alignment vertical="center"/>
      <protection locked="0"/>
    </xf>
    <xf numFmtId="0" fontId="0" fillId="2" borderId="44" xfId="0" applyFill="1" applyBorder="1" applyProtection="1">
      <alignment vertical="center"/>
      <protection locked="0"/>
    </xf>
    <xf numFmtId="0" fontId="0" fillId="2" borderId="45" xfId="0" applyFill="1" applyBorder="1" applyProtection="1">
      <alignment vertical="center"/>
      <protection locked="0"/>
    </xf>
    <xf numFmtId="0" fontId="0" fillId="5" borderId="1" xfId="0" applyFill="1" applyBorder="1">
      <alignment vertical="center"/>
    </xf>
    <xf numFmtId="38" fontId="0" fillId="2" borderId="43" xfId="2" applyFont="1" applyFill="1" applyBorder="1" applyAlignment="1" applyProtection="1">
      <alignment horizontal="right" vertical="center"/>
      <protection locked="0"/>
    </xf>
    <xf numFmtId="38" fontId="0" fillId="2" borderId="44" xfId="2" applyFont="1" applyFill="1" applyBorder="1" applyAlignment="1" applyProtection="1">
      <alignment horizontal="right" vertical="center"/>
      <protection locked="0"/>
    </xf>
    <xf numFmtId="38" fontId="0" fillId="2" borderId="45" xfId="2" applyFont="1" applyFill="1" applyBorder="1" applyAlignment="1" applyProtection="1">
      <alignment horizontal="right" vertical="center"/>
      <protection locked="0"/>
    </xf>
    <xf numFmtId="0" fontId="0" fillId="5" borderId="2" xfId="0" applyFill="1" applyBorder="1" applyProtection="1">
      <alignment vertical="center"/>
      <protection locked="0"/>
    </xf>
    <xf numFmtId="0" fontId="0" fillId="5" borderId="12" xfId="0" applyFill="1" applyBorder="1" applyProtection="1">
      <alignment vertical="center"/>
      <protection locked="0"/>
    </xf>
    <xf numFmtId="179" fontId="0" fillId="2" borderId="43" xfId="0" applyNumberFormat="1" applyFill="1" applyBorder="1" applyAlignment="1" applyProtection="1">
      <alignment horizontal="left" vertical="center"/>
      <protection locked="0"/>
    </xf>
    <xf numFmtId="179" fontId="0" fillId="2" borderId="44" xfId="0" applyNumberFormat="1" applyFill="1" applyBorder="1" applyAlignment="1" applyProtection="1">
      <alignment horizontal="left" vertical="center"/>
      <protection locked="0"/>
    </xf>
    <xf numFmtId="179" fontId="0" fillId="2" borderId="45" xfId="0" applyNumberFormat="1" applyFill="1" applyBorder="1" applyAlignment="1" applyProtection="1">
      <alignment horizontal="left" vertical="center"/>
      <protection locked="0"/>
    </xf>
    <xf numFmtId="0" fontId="0" fillId="0" borderId="65" xfId="0" applyBorder="1" applyAlignment="1" applyProtection="1">
      <alignment vertical="center" shrinkToFit="1"/>
      <protection locked="0"/>
    </xf>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7" xfId="0" applyFill="1" applyBorder="1" applyAlignment="1">
      <alignment vertical="center" wrapText="1"/>
    </xf>
    <xf numFmtId="0" fontId="0" fillId="2" borderId="43" xfId="0" applyFill="1" applyBorder="1" applyAlignment="1" applyProtection="1">
      <alignment vertical="top"/>
      <protection locked="0"/>
    </xf>
    <xf numFmtId="0" fontId="0" fillId="2" borderId="44" xfId="0" applyFill="1" applyBorder="1" applyAlignment="1" applyProtection="1">
      <alignment vertical="top"/>
      <protection locked="0"/>
    </xf>
    <xf numFmtId="0" fontId="0" fillId="2" borderId="45" xfId="0" applyFill="1" applyBorder="1" applyAlignment="1" applyProtection="1">
      <alignment vertical="top"/>
      <protection locked="0"/>
    </xf>
    <xf numFmtId="0" fontId="0" fillId="4" borderId="66" xfId="0" applyFill="1" applyBorder="1" applyAlignment="1" applyProtection="1">
      <alignment vertical="center" shrinkToFit="1"/>
      <protection locked="0"/>
    </xf>
    <xf numFmtId="0" fontId="0" fillId="4" borderId="67" xfId="0" applyFill="1" applyBorder="1" applyAlignment="1" applyProtection="1">
      <alignment vertical="center" shrinkToFit="1"/>
      <protection locked="0"/>
    </xf>
    <xf numFmtId="0" fontId="0" fillId="4" borderId="68" xfId="0" applyFill="1" applyBorder="1" applyAlignment="1" applyProtection="1">
      <alignment vertical="center" shrinkToFit="1"/>
      <protection locked="0"/>
    </xf>
    <xf numFmtId="0" fontId="13" fillId="13" borderId="2" xfId="0" applyFont="1" applyFill="1" applyBorder="1" applyAlignment="1" applyProtection="1">
      <alignment horizontal="left" vertical="center" shrinkToFit="1"/>
      <protection locked="0"/>
    </xf>
    <xf numFmtId="0" fontId="13" fillId="13" borderId="3" xfId="0" applyFont="1" applyFill="1" applyBorder="1" applyAlignment="1" applyProtection="1">
      <alignment horizontal="left" vertical="center" shrinkToFit="1"/>
      <protection locked="0"/>
    </xf>
    <xf numFmtId="0" fontId="13" fillId="13" borderId="12" xfId="0" applyFont="1" applyFill="1" applyBorder="1" applyAlignment="1" applyProtection="1">
      <alignment horizontal="left" vertical="center" shrinkToFit="1"/>
      <protection locked="0"/>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14" fillId="0" borderId="11" xfId="0" applyFont="1" applyBorder="1" applyAlignment="1">
      <alignment horizontal="center" vertical="center"/>
    </xf>
    <xf numFmtId="0" fontId="15" fillId="7" borderId="6" xfId="0" applyFont="1" applyFill="1" applyBorder="1" applyAlignment="1">
      <alignment horizontal="left" vertical="center" shrinkToFit="1"/>
    </xf>
    <xf numFmtId="0" fontId="15" fillId="7" borderId="0" xfId="0" applyFont="1" applyFill="1" applyAlignment="1">
      <alignment horizontal="left" vertical="center" shrinkToFit="1"/>
    </xf>
    <xf numFmtId="0" fontId="16" fillId="2" borderId="6" xfId="0" applyFont="1" applyFill="1" applyBorder="1" applyAlignment="1">
      <alignment horizontal="center" vertical="center"/>
    </xf>
    <xf numFmtId="0" fontId="16" fillId="2" borderId="0" xfId="0" applyFont="1" applyFill="1" applyAlignment="1">
      <alignment horizontal="center" vertical="center"/>
    </xf>
    <xf numFmtId="0" fontId="15" fillId="7" borderId="6" xfId="0" applyFont="1" applyFill="1" applyBorder="1" applyAlignment="1">
      <alignment horizontal="right" vertical="center"/>
    </xf>
    <xf numFmtId="0" fontId="15" fillId="7" borderId="0" xfId="0" applyFont="1" applyFill="1" applyAlignment="1">
      <alignment horizontal="right" vertical="center"/>
    </xf>
    <xf numFmtId="0" fontId="18" fillId="7" borderId="0" xfId="0" applyFont="1" applyFill="1" applyAlignment="1">
      <alignment horizontal="left" vertical="center" shrinkToFit="1"/>
    </xf>
    <xf numFmtId="0" fontId="15" fillId="7" borderId="0" xfId="0" applyFont="1" applyFill="1" applyAlignment="1">
      <alignment horizontal="left" vertical="center"/>
    </xf>
    <xf numFmtId="0" fontId="15" fillId="7" borderId="4" xfId="0" applyFont="1" applyFill="1" applyBorder="1" applyAlignment="1">
      <alignment horizontal="left"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4" xfId="0" applyFont="1" applyFill="1" applyBorder="1" applyAlignment="1">
      <alignment horizontal="center"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0" xfId="0" applyFont="1" applyAlignment="1">
      <alignment horizontal="left" vertical="center"/>
    </xf>
    <xf numFmtId="0" fontId="19" fillId="0" borderId="9" xfId="0" applyFont="1" applyBorder="1" applyAlignment="1">
      <alignment horizontal="left" vertical="center"/>
    </xf>
    <xf numFmtId="0" fontId="15" fillId="5" borderId="8" xfId="0" applyFont="1" applyFill="1" applyBorder="1" applyAlignment="1">
      <alignment horizontal="center" vertical="center"/>
    </xf>
    <xf numFmtId="0" fontId="15" fillId="5" borderId="0" xfId="0" applyFont="1" applyFill="1" applyAlignment="1">
      <alignment horizontal="center" vertical="center"/>
    </xf>
    <xf numFmtId="0" fontId="19" fillId="2" borderId="22" xfId="0" applyFont="1" applyFill="1" applyBorder="1" applyAlignment="1" applyProtection="1">
      <alignment horizontal="left" vertical="center"/>
      <protection locked="0"/>
    </xf>
    <xf numFmtId="0" fontId="19" fillId="2" borderId="23" xfId="0" applyFont="1" applyFill="1" applyBorder="1" applyAlignment="1" applyProtection="1">
      <alignment horizontal="left" vertical="center"/>
      <protection locked="0"/>
    </xf>
    <xf numFmtId="0" fontId="19" fillId="2" borderId="24" xfId="0" applyFont="1" applyFill="1" applyBorder="1" applyAlignment="1" applyProtection="1">
      <alignment horizontal="left" vertical="center"/>
      <protection locked="0"/>
    </xf>
    <xf numFmtId="0" fontId="19" fillId="2" borderId="30"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9" fillId="2" borderId="31" xfId="0" applyFont="1" applyFill="1" applyBorder="1" applyAlignment="1" applyProtection="1">
      <alignment horizontal="left" vertical="center"/>
      <protection locked="0"/>
    </xf>
    <xf numFmtId="0" fontId="19" fillId="2" borderId="36" xfId="0" applyFont="1" applyFill="1" applyBorder="1" applyAlignment="1" applyProtection="1">
      <alignment horizontal="left" vertical="center"/>
      <protection locked="0"/>
    </xf>
    <xf numFmtId="0" fontId="19" fillId="2" borderId="37" xfId="0" applyFont="1" applyFill="1" applyBorder="1" applyAlignment="1" applyProtection="1">
      <alignment horizontal="left" vertical="center"/>
      <protection locked="0"/>
    </xf>
    <xf numFmtId="0" fontId="19" fillId="2" borderId="38" xfId="0" applyFont="1" applyFill="1" applyBorder="1" applyAlignment="1" applyProtection="1">
      <alignment horizontal="left" vertical="center"/>
      <protection locked="0"/>
    </xf>
    <xf numFmtId="0" fontId="15" fillId="5" borderId="22" xfId="0" applyFont="1" applyFill="1" applyBorder="1" applyAlignment="1">
      <alignment horizontal="center" vertical="center" wrapText="1"/>
    </xf>
    <xf numFmtId="0" fontId="15" fillId="5" borderId="23"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30" xfId="0" applyFont="1" applyFill="1" applyBorder="1" applyAlignment="1">
      <alignment horizontal="center" vertical="center"/>
    </xf>
    <xf numFmtId="0" fontId="15" fillId="5" borderId="31" xfId="0" applyFont="1" applyFill="1" applyBorder="1" applyAlignment="1">
      <alignment horizontal="center" vertical="center"/>
    </xf>
    <xf numFmtId="0" fontId="15" fillId="5" borderId="39" xfId="0" applyFont="1" applyFill="1" applyBorder="1" applyAlignment="1">
      <alignment horizontal="center" vertical="center"/>
    </xf>
    <xf numFmtId="0" fontId="15" fillId="5" borderId="40" xfId="0" applyFont="1" applyFill="1" applyBorder="1" applyAlignment="1">
      <alignment horizontal="center" vertical="center"/>
    </xf>
    <xf numFmtId="0" fontId="22" fillId="2" borderId="25" xfId="0" applyFont="1" applyFill="1" applyBorder="1" applyAlignment="1" applyProtection="1">
      <alignment horizontal="left" vertical="center"/>
      <protection locked="0"/>
    </xf>
    <xf numFmtId="0" fontId="22" fillId="2" borderId="26" xfId="0" applyFont="1" applyFill="1" applyBorder="1" applyAlignment="1" applyProtection="1">
      <alignment horizontal="left" vertical="center"/>
      <protection locked="0"/>
    </xf>
    <xf numFmtId="0" fontId="22" fillId="2" borderId="27" xfId="0" applyFont="1" applyFill="1" applyBorder="1" applyAlignment="1" applyProtection="1">
      <alignment horizontal="left" vertical="center"/>
      <protection locked="0"/>
    </xf>
    <xf numFmtId="0" fontId="22" fillId="2" borderId="28" xfId="0" applyFont="1" applyFill="1" applyBorder="1" applyAlignment="1" applyProtection="1">
      <alignment horizontal="left" vertical="center"/>
      <protection locked="0"/>
    </xf>
    <xf numFmtId="0" fontId="22" fillId="2" borderId="29" xfId="0" applyFont="1" applyFill="1" applyBorder="1" applyAlignment="1" applyProtection="1">
      <alignment horizontal="left" vertical="center"/>
      <protection locked="0"/>
    </xf>
    <xf numFmtId="0" fontId="19" fillId="2" borderId="32" xfId="0"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33" xfId="0" applyFont="1" applyFill="1" applyBorder="1" applyAlignment="1" applyProtection="1">
      <alignment horizontal="left" vertical="center"/>
      <protection locked="0"/>
    </xf>
    <xf numFmtId="0" fontId="19" fillId="2" borderId="41" xfId="0" applyFont="1" applyFill="1" applyBorder="1" applyAlignment="1" applyProtection="1">
      <alignment horizontal="left" vertical="center"/>
      <protection locked="0"/>
    </xf>
    <xf numFmtId="0" fontId="19" fillId="2" borderId="34" xfId="0" applyFont="1" applyFill="1" applyBorder="1" applyAlignment="1" applyProtection="1">
      <alignment horizontal="left" vertical="center"/>
      <protection locked="0"/>
    </xf>
    <xf numFmtId="0" fontId="19" fillId="2" borderId="35" xfId="0" applyFont="1" applyFill="1" applyBorder="1" applyAlignment="1" applyProtection="1">
      <alignment horizontal="left" vertical="center"/>
      <protection locked="0"/>
    </xf>
    <xf numFmtId="0" fontId="19" fillId="2" borderId="42" xfId="0" applyFont="1" applyFill="1" applyBorder="1" applyAlignment="1" applyProtection="1">
      <alignment horizontal="left" vertical="center"/>
      <protection locked="0"/>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2" borderId="43" xfId="0" applyFont="1" applyFill="1" applyBorder="1" applyAlignment="1" applyProtection="1">
      <alignment horizontal="left" vertical="top" wrapText="1"/>
      <protection locked="0"/>
    </xf>
    <xf numFmtId="0" fontId="15" fillId="2" borderId="44" xfId="0" applyFont="1" applyFill="1" applyBorder="1" applyAlignment="1" applyProtection="1">
      <alignment horizontal="left" vertical="top"/>
      <protection locked="0"/>
    </xf>
    <xf numFmtId="0" fontId="15" fillId="2" borderId="45" xfId="0" applyFont="1" applyFill="1" applyBorder="1" applyAlignment="1" applyProtection="1">
      <alignment horizontal="left" vertical="top"/>
      <protection locked="0"/>
    </xf>
    <xf numFmtId="0" fontId="15" fillId="2" borderId="43" xfId="0" applyFont="1" applyFill="1" applyBorder="1" applyAlignment="1" applyProtection="1">
      <alignment horizontal="left" vertical="top"/>
      <protection locked="0"/>
    </xf>
    <xf numFmtId="0" fontId="15" fillId="0" borderId="4" xfId="0" applyFont="1" applyBorder="1" applyAlignment="1">
      <alignment horizontal="center" vertical="center"/>
    </xf>
    <xf numFmtId="0" fontId="15" fillId="2" borderId="43" xfId="0" applyFont="1" applyFill="1" applyBorder="1" applyAlignment="1" applyProtection="1">
      <alignment horizontal="left" vertical="center"/>
      <protection locked="0"/>
    </xf>
    <xf numFmtId="0" fontId="15" fillId="2" borderId="44" xfId="0" applyFont="1" applyFill="1" applyBorder="1" applyAlignment="1" applyProtection="1">
      <alignment horizontal="left" vertical="center"/>
      <protection locked="0"/>
    </xf>
    <xf numFmtId="0" fontId="15" fillId="2" borderId="45" xfId="0" applyFont="1" applyFill="1" applyBorder="1" applyAlignment="1" applyProtection="1">
      <alignment horizontal="left" vertical="center"/>
      <protection locked="0"/>
    </xf>
    <xf numFmtId="0" fontId="15" fillId="0" borderId="43" xfId="0" applyFont="1" applyBorder="1" applyAlignment="1" applyProtection="1">
      <alignment horizontal="left" vertical="center"/>
      <protection locked="0"/>
    </xf>
    <xf numFmtId="0" fontId="15" fillId="0" borderId="44" xfId="0" applyFont="1" applyBorder="1" applyAlignment="1" applyProtection="1">
      <alignment horizontal="left" vertical="center"/>
      <protection locked="0"/>
    </xf>
    <xf numFmtId="0" fontId="15" fillId="5" borderId="7" xfId="0" applyFont="1" applyFill="1" applyBorder="1" applyAlignment="1">
      <alignment horizontal="center" vertical="center"/>
    </xf>
    <xf numFmtId="0" fontId="15" fillId="5" borderId="11" xfId="0" applyFont="1" applyFill="1" applyBorder="1" applyAlignment="1">
      <alignment horizontal="center" vertical="center"/>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15" fillId="7" borderId="7" xfId="0" applyFont="1" applyFill="1" applyBorder="1" applyAlignment="1">
      <alignment horizontal="left" vertical="center"/>
    </xf>
    <xf numFmtId="0" fontId="15" fillId="7" borderId="10" xfId="0" applyFont="1" applyFill="1" applyBorder="1" applyAlignment="1">
      <alignment horizontal="left" vertical="center"/>
    </xf>
    <xf numFmtId="0" fontId="15" fillId="7" borderId="11" xfId="0" applyFont="1" applyFill="1" applyBorder="1" applyAlignment="1">
      <alignment horizontal="left" vertical="center"/>
    </xf>
    <xf numFmtId="0" fontId="15" fillId="5" borderId="6" xfId="0" applyFont="1" applyFill="1" applyBorder="1" applyAlignment="1">
      <alignment horizontal="center" vertical="center" wrapText="1"/>
    </xf>
    <xf numFmtId="0" fontId="15" fillId="7" borderId="46" xfId="0" applyFont="1" applyFill="1" applyBorder="1" applyAlignment="1" applyProtection="1">
      <alignment horizontal="left" vertical="center"/>
    </xf>
    <xf numFmtId="0" fontId="15" fillId="7" borderId="44" xfId="0" applyFont="1" applyFill="1" applyBorder="1" applyAlignment="1" applyProtection="1">
      <alignment horizontal="left" vertical="center"/>
    </xf>
    <xf numFmtId="0" fontId="15" fillId="7" borderId="47" xfId="0" applyFont="1" applyFill="1" applyBorder="1" applyAlignment="1" applyProtection="1">
      <alignment horizontal="left" vertical="center"/>
    </xf>
    <xf numFmtId="49" fontId="19" fillId="2" borderId="22" xfId="0" applyNumberFormat="1" applyFont="1" applyFill="1" applyBorder="1" applyAlignment="1" applyProtection="1">
      <alignment horizontal="center" vertical="center"/>
      <protection locked="0"/>
    </xf>
    <xf numFmtId="49" fontId="19" fillId="2" borderId="23" xfId="0" applyNumberFormat="1" applyFont="1" applyFill="1" applyBorder="1" applyAlignment="1" applyProtection="1">
      <alignment horizontal="center" vertical="center"/>
      <protection locked="0"/>
    </xf>
    <xf numFmtId="49" fontId="19" fillId="2" borderId="36" xfId="0" applyNumberFormat="1" applyFont="1" applyFill="1" applyBorder="1" applyAlignment="1" applyProtection="1">
      <alignment horizontal="center" vertical="center"/>
      <protection locked="0"/>
    </xf>
    <xf numFmtId="49" fontId="19" fillId="2" borderId="37" xfId="0" applyNumberFormat="1" applyFont="1" applyFill="1" applyBorder="1" applyAlignment="1" applyProtection="1">
      <alignment horizontal="center" vertical="center"/>
      <protection locked="0"/>
    </xf>
    <xf numFmtId="0" fontId="19" fillId="0" borderId="23" xfId="0" applyFont="1" applyBorder="1" applyAlignment="1">
      <alignment horizontal="center" vertical="center"/>
    </xf>
    <xf numFmtId="0" fontId="19" fillId="0" borderId="37" xfId="0" applyFont="1" applyBorder="1" applyAlignment="1">
      <alignment horizontal="center" vertical="center"/>
    </xf>
    <xf numFmtId="49" fontId="19" fillId="2" borderId="24" xfId="0" applyNumberFormat="1" applyFont="1" applyFill="1" applyBorder="1" applyAlignment="1" applyProtection="1">
      <alignment horizontal="center" vertical="center"/>
      <protection locked="0"/>
    </xf>
    <xf numFmtId="49" fontId="19" fillId="2" borderId="38" xfId="0" applyNumberFormat="1" applyFont="1" applyFill="1" applyBorder="1" applyAlignment="1" applyProtection="1">
      <alignment horizontal="center" vertical="center"/>
      <protection locked="0"/>
    </xf>
    <xf numFmtId="0" fontId="15" fillId="7" borderId="5"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15" fillId="7" borderId="7"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19" fillId="7" borderId="0" xfId="0" applyFont="1" applyFill="1" applyAlignment="1">
      <alignment horizontal="left" vertical="center"/>
    </xf>
    <xf numFmtId="0" fontId="15"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38" fontId="24" fillId="7" borderId="5" xfId="2" applyFont="1" applyFill="1" applyBorder="1" applyAlignment="1" applyProtection="1">
      <alignment horizontal="right" vertical="center"/>
    </xf>
    <xf numFmtId="38" fontId="24" fillId="7" borderId="6" xfId="2" applyFont="1" applyFill="1" applyBorder="1" applyAlignment="1" applyProtection="1">
      <alignment horizontal="right" vertical="center"/>
    </xf>
    <xf numFmtId="38" fontId="24" fillId="7" borderId="8" xfId="2" applyFont="1" applyFill="1" applyBorder="1" applyAlignment="1" applyProtection="1">
      <alignment horizontal="right" vertical="center"/>
    </xf>
    <xf numFmtId="38" fontId="24" fillId="7" borderId="0" xfId="2" applyFont="1" applyFill="1" applyBorder="1" applyAlignment="1" applyProtection="1">
      <alignment horizontal="right" vertical="center"/>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0" xfId="0" applyFont="1" applyFill="1" applyAlignment="1">
      <alignment horizontal="center" vertical="center" wrapText="1"/>
    </xf>
    <xf numFmtId="0" fontId="19" fillId="7" borderId="9"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22" fillId="7" borderId="8" xfId="0" applyFont="1" applyFill="1" applyBorder="1" applyAlignment="1">
      <alignment horizontal="left" vertical="center" wrapText="1"/>
    </xf>
    <xf numFmtId="0" fontId="22" fillId="7" borderId="0" xfId="0" applyFont="1" applyFill="1" applyAlignment="1">
      <alignment horizontal="left" vertical="center"/>
    </xf>
    <xf numFmtId="0" fontId="22" fillId="7" borderId="8" xfId="0" applyFont="1" applyFill="1" applyBorder="1" applyAlignment="1">
      <alignment horizontal="left" vertical="center"/>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0" xfId="0" applyFont="1" applyFill="1" applyAlignment="1">
      <alignment horizontal="center" vertical="center"/>
    </xf>
    <xf numFmtId="0" fontId="19" fillId="5" borderId="10" xfId="0" applyFont="1" applyFill="1" applyBorder="1" applyAlignment="1">
      <alignment horizontal="center" vertical="center"/>
    </xf>
    <xf numFmtId="0" fontId="19" fillId="5" borderId="4" xfId="0" applyFont="1" applyFill="1" applyBorder="1" applyAlignment="1">
      <alignment horizontal="center" vertical="center"/>
    </xf>
    <xf numFmtId="38" fontId="24" fillId="7" borderId="1" xfId="2" applyFont="1" applyFill="1" applyBorder="1" applyAlignment="1" applyProtection="1">
      <alignment horizontal="right" vertical="center"/>
    </xf>
    <xf numFmtId="0" fontId="19" fillId="7" borderId="1" xfId="0" applyFont="1" applyFill="1" applyBorder="1" applyAlignment="1">
      <alignment horizontal="center" vertical="center" wrapText="1"/>
    </xf>
    <xf numFmtId="0" fontId="19" fillId="7" borderId="1" xfId="0" applyFont="1" applyFill="1" applyBorder="1" applyAlignment="1">
      <alignment horizontal="center" vertical="center"/>
    </xf>
    <xf numFmtId="0" fontId="15" fillId="5" borderId="0" xfId="0" applyFont="1" applyFill="1" applyAlignment="1">
      <alignment horizontal="center" vertical="center" wrapText="1"/>
    </xf>
    <xf numFmtId="0" fontId="15" fillId="5" borderId="4" xfId="0" applyFont="1" applyFill="1" applyBorder="1" applyAlignment="1">
      <alignment horizontal="center" vertical="center" wrapText="1"/>
    </xf>
    <xf numFmtId="38" fontId="24" fillId="7" borderId="7" xfId="2" applyFont="1" applyFill="1" applyBorder="1" applyAlignment="1" applyProtection="1">
      <alignment horizontal="right" vertical="center"/>
    </xf>
    <xf numFmtId="38" fontId="24" fillId="7" borderId="9" xfId="2" applyFont="1" applyFill="1" applyBorder="1" applyAlignment="1" applyProtection="1">
      <alignment horizontal="right" vertical="center"/>
    </xf>
    <xf numFmtId="38" fontId="24" fillId="7" borderId="10" xfId="2" applyFont="1" applyFill="1" applyBorder="1" applyAlignment="1" applyProtection="1">
      <alignment horizontal="right" vertical="center"/>
    </xf>
    <xf numFmtId="38" fontId="24" fillId="7" borderId="4" xfId="2" applyFont="1" applyFill="1" applyBorder="1" applyAlignment="1" applyProtection="1">
      <alignment horizontal="right" vertical="center"/>
    </xf>
    <xf numFmtId="38" fontId="24" fillId="7" borderId="11" xfId="2" applyFont="1" applyFill="1" applyBorder="1" applyAlignment="1" applyProtection="1">
      <alignment horizontal="right" vertical="center"/>
    </xf>
    <xf numFmtId="0" fontId="22" fillId="7" borderId="0" xfId="0" applyFont="1" applyFill="1" applyAlignment="1">
      <alignment horizontal="left" vertical="center" wrapText="1"/>
    </xf>
    <xf numFmtId="0" fontId="15" fillId="5" borderId="2" xfId="0" applyFont="1" applyFill="1" applyBorder="1" applyAlignment="1">
      <alignment horizontal="center" vertical="center" wrapText="1"/>
    </xf>
    <xf numFmtId="0" fontId="15" fillId="7" borderId="10" xfId="0" applyFont="1" applyFill="1" applyBorder="1" applyAlignment="1">
      <alignment horizontal="left" vertical="center" shrinkToFit="1"/>
    </xf>
    <xf numFmtId="0" fontId="15" fillId="7" borderId="4" xfId="0" applyFont="1" applyFill="1" applyBorder="1" applyAlignment="1">
      <alignment horizontal="left" vertical="center" shrinkToFit="1"/>
    </xf>
    <xf numFmtId="0" fontId="15" fillId="7" borderId="12" xfId="0" applyFont="1" applyFill="1" applyBorder="1" applyAlignment="1">
      <alignment horizontal="left" vertical="center" shrinkToFit="1"/>
    </xf>
    <xf numFmtId="0" fontId="15" fillId="7" borderId="3" xfId="0" applyFont="1" applyFill="1" applyBorder="1" applyAlignment="1">
      <alignment horizontal="left" vertical="center" shrinkToFit="1"/>
    </xf>
    <xf numFmtId="0" fontId="15" fillId="7" borderId="5"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11" xfId="0" applyFont="1" applyFill="1" applyBorder="1" applyAlignment="1">
      <alignment horizontal="center" vertical="center"/>
    </xf>
    <xf numFmtId="0" fontId="19" fillId="7" borderId="5" xfId="0" applyFont="1" applyFill="1" applyBorder="1" applyAlignment="1">
      <alignment horizontal="center" vertical="center"/>
    </xf>
    <xf numFmtId="0" fontId="19" fillId="7" borderId="6"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8" xfId="0" applyFont="1" applyFill="1" applyBorder="1" applyAlignment="1">
      <alignment horizontal="center" vertical="center"/>
    </xf>
    <xf numFmtId="0" fontId="19" fillId="7" borderId="0" xfId="0" applyFont="1" applyFill="1" applyAlignment="1">
      <alignment horizontal="center" vertical="center"/>
    </xf>
    <xf numFmtId="0" fontId="19" fillId="7" borderId="9" xfId="0" applyFont="1" applyFill="1" applyBorder="1" applyAlignment="1">
      <alignment horizontal="center" vertical="center"/>
    </xf>
    <xf numFmtId="0" fontId="19" fillId="7" borderId="10" xfId="0" applyFont="1" applyFill="1" applyBorder="1" applyAlignment="1">
      <alignment horizontal="center" vertical="center"/>
    </xf>
    <xf numFmtId="0" fontId="19" fillId="7" borderId="4" xfId="0" applyFont="1" applyFill="1" applyBorder="1" applyAlignment="1">
      <alignment horizontal="center" vertical="center"/>
    </xf>
    <xf numFmtId="0" fontId="19" fillId="7" borderId="11" xfId="0" applyFont="1" applyFill="1" applyBorder="1" applyAlignment="1">
      <alignment horizontal="center" vertical="center"/>
    </xf>
    <xf numFmtId="0" fontId="19" fillId="7" borderId="5" xfId="0" applyFont="1" applyFill="1" applyBorder="1" applyAlignment="1">
      <alignment horizontal="left" vertical="center" wrapText="1"/>
    </xf>
    <xf numFmtId="0" fontId="19" fillId="7" borderId="6" xfId="0" applyFont="1" applyFill="1" applyBorder="1" applyAlignment="1">
      <alignment horizontal="left" vertical="center" wrapText="1"/>
    </xf>
    <xf numFmtId="0" fontId="19" fillId="7" borderId="8" xfId="0" applyFont="1" applyFill="1" applyBorder="1" applyAlignment="1">
      <alignment horizontal="left" vertical="center" wrapText="1"/>
    </xf>
    <xf numFmtId="0" fontId="19" fillId="7" borderId="0" xfId="0" applyFont="1" applyFill="1" applyAlignment="1">
      <alignment horizontal="left" vertical="center" wrapText="1"/>
    </xf>
    <xf numFmtId="0" fontId="19" fillId="7" borderId="10" xfId="0" applyFont="1" applyFill="1" applyBorder="1" applyAlignment="1">
      <alignment horizontal="left" vertical="center" wrapText="1"/>
    </xf>
    <xf numFmtId="0" fontId="19" fillId="7" borderId="4" xfId="0" applyFont="1" applyFill="1" applyBorder="1" applyAlignment="1">
      <alignment horizontal="left" vertical="center" wrapText="1"/>
    </xf>
    <xf numFmtId="0" fontId="15" fillId="2" borderId="43" xfId="0" applyFont="1" applyFill="1" applyBorder="1" applyAlignment="1">
      <alignment horizontal="center" vertical="center"/>
    </xf>
    <xf numFmtId="0" fontId="15" fillId="2" borderId="45" xfId="0" applyFont="1" applyFill="1" applyBorder="1" applyAlignment="1">
      <alignment horizontal="center" vertical="center"/>
    </xf>
    <xf numFmtId="0" fontId="19" fillId="2" borderId="22" xfId="0" applyFont="1" applyFill="1" applyBorder="1" applyAlignment="1" applyProtection="1">
      <alignment vertical="top" wrapText="1"/>
      <protection locked="0"/>
    </xf>
    <xf numFmtId="0" fontId="19" fillId="2" borderId="23" xfId="0" applyFont="1" applyFill="1" applyBorder="1" applyAlignment="1" applyProtection="1">
      <alignment vertical="top"/>
      <protection locked="0"/>
    </xf>
    <xf numFmtId="0" fontId="19" fillId="2" borderId="24" xfId="0" applyFont="1" applyFill="1" applyBorder="1" applyAlignment="1" applyProtection="1">
      <alignment vertical="top"/>
      <protection locked="0"/>
    </xf>
    <xf numFmtId="0" fontId="19" fillId="2" borderId="30" xfId="0" applyFont="1" applyFill="1" applyBorder="1" applyAlignment="1" applyProtection="1">
      <alignment vertical="top"/>
      <protection locked="0"/>
    </xf>
    <xf numFmtId="0" fontId="19" fillId="2" borderId="0" xfId="0" applyFont="1" applyFill="1" applyAlignment="1" applyProtection="1">
      <alignment vertical="top"/>
      <protection locked="0"/>
    </xf>
    <xf numFmtId="0" fontId="19" fillId="2" borderId="31" xfId="0" applyFont="1" applyFill="1" applyBorder="1" applyAlignment="1" applyProtection="1">
      <alignment vertical="top"/>
      <protection locked="0"/>
    </xf>
    <xf numFmtId="0" fontId="19" fillId="2" borderId="36" xfId="0" applyFont="1" applyFill="1" applyBorder="1" applyAlignment="1" applyProtection="1">
      <alignment vertical="top"/>
      <protection locked="0"/>
    </xf>
    <xf numFmtId="0" fontId="19" fillId="2" borderId="37" xfId="0" applyFont="1" applyFill="1" applyBorder="1" applyAlignment="1" applyProtection="1">
      <alignment vertical="top"/>
      <protection locked="0"/>
    </xf>
    <xf numFmtId="0" fontId="19" fillId="2" borderId="38" xfId="0" applyFont="1" applyFill="1" applyBorder="1" applyAlignment="1" applyProtection="1">
      <alignment vertical="top"/>
      <protection locked="0"/>
    </xf>
    <xf numFmtId="0" fontId="19" fillId="7" borderId="6" xfId="0" applyFont="1" applyFill="1" applyBorder="1" applyAlignment="1">
      <alignment horizontal="left" vertical="center"/>
    </xf>
    <xf numFmtId="0" fontId="15" fillId="2" borderId="22"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8" xfId="0" applyFont="1" applyFill="1" applyBorder="1" applyAlignment="1">
      <alignment horizontal="left" vertical="center" wrapText="1"/>
    </xf>
    <xf numFmtId="0" fontId="15" fillId="7" borderId="0" xfId="0" applyFont="1" applyFill="1" applyAlignment="1">
      <alignment horizontal="left" vertical="center" wrapText="1"/>
    </xf>
    <xf numFmtId="0" fontId="26" fillId="5" borderId="43" xfId="0" applyFont="1" applyFill="1" applyBorder="1" applyAlignment="1">
      <alignment horizontal="center" vertical="center"/>
    </xf>
    <xf numFmtId="0" fontId="26" fillId="5" borderId="44" xfId="0" applyFont="1" applyFill="1" applyBorder="1" applyAlignment="1">
      <alignment horizontal="center" vertical="center"/>
    </xf>
    <xf numFmtId="0" fontId="26" fillId="5" borderId="45" xfId="0" applyFont="1" applyFill="1" applyBorder="1" applyAlignment="1">
      <alignment horizontal="center" vertical="center"/>
    </xf>
    <xf numFmtId="0" fontId="31" fillId="8" borderId="4" xfId="0" applyFont="1" applyFill="1" applyBorder="1" applyAlignment="1">
      <alignment horizontal="center" vertical="center"/>
    </xf>
    <xf numFmtId="0" fontId="15" fillId="0" borderId="0" xfId="0" applyFont="1" applyAlignment="1">
      <alignment horizontal="left" vertical="center"/>
    </xf>
    <xf numFmtId="0" fontId="15" fillId="0" borderId="4" xfId="0" applyFont="1" applyBorder="1" applyAlignment="1">
      <alignment horizontal="left" vertical="center"/>
    </xf>
    <xf numFmtId="0" fontId="19" fillId="2" borderId="22" xfId="0" applyFont="1" applyFill="1" applyBorder="1" applyProtection="1">
      <alignment vertical="center"/>
      <protection locked="0"/>
    </xf>
    <xf numFmtId="0" fontId="19" fillId="2" borderId="23" xfId="0" applyFont="1" applyFill="1" applyBorder="1" applyProtection="1">
      <alignment vertical="center"/>
      <protection locked="0"/>
    </xf>
    <xf numFmtId="0" fontId="19" fillId="2" borderId="24" xfId="0" applyFont="1" applyFill="1" applyBorder="1" applyProtection="1">
      <alignment vertical="center"/>
      <protection locked="0"/>
    </xf>
    <xf numFmtId="0" fontId="19" fillId="2" borderId="36" xfId="0" applyFont="1" applyFill="1" applyBorder="1" applyProtection="1">
      <alignment vertical="center"/>
      <protection locked="0"/>
    </xf>
    <xf numFmtId="0" fontId="19" fillId="2" borderId="37" xfId="0" applyFont="1" applyFill="1" applyBorder="1" applyProtection="1">
      <alignment vertical="center"/>
      <protection locked="0"/>
    </xf>
    <xf numFmtId="0" fontId="19" fillId="2" borderId="38" xfId="0" applyFont="1" applyFill="1" applyBorder="1" applyProtection="1">
      <alignment vertical="center"/>
      <protection locked="0"/>
    </xf>
    <xf numFmtId="0" fontId="19" fillId="7" borderId="4" xfId="0" applyFont="1" applyFill="1" applyBorder="1" applyAlignment="1">
      <alignment horizontal="left" vertical="center"/>
    </xf>
    <xf numFmtId="0" fontId="19" fillId="0" borderId="6" xfId="0" applyFont="1" applyBorder="1" applyAlignment="1">
      <alignment horizontal="center" vertical="center"/>
    </xf>
    <xf numFmtId="0" fontId="19" fillId="0" borderId="4" xfId="0" applyFont="1" applyBorder="1" applyAlignment="1">
      <alignment horizontal="center" vertical="center"/>
    </xf>
    <xf numFmtId="0" fontId="19" fillId="7" borderId="32" xfId="0" applyFont="1" applyFill="1" applyBorder="1" applyAlignment="1" applyProtection="1">
      <alignment horizontal="left" vertical="center"/>
      <protection locked="0"/>
    </xf>
    <xf numFmtId="0" fontId="19" fillId="7" borderId="6" xfId="0" applyFont="1" applyFill="1" applyBorder="1" applyAlignment="1" applyProtection="1">
      <alignment horizontal="left" vertical="center"/>
      <protection locked="0"/>
    </xf>
    <xf numFmtId="0" fontId="19" fillId="7" borderId="7" xfId="0" applyFont="1" applyFill="1" applyBorder="1" applyAlignment="1" applyProtection="1">
      <alignment horizontal="left" vertical="center"/>
      <protection locked="0"/>
    </xf>
    <xf numFmtId="0" fontId="19" fillId="7" borderId="39" xfId="0" applyFont="1" applyFill="1" applyBorder="1" applyAlignment="1" applyProtection="1">
      <alignment horizontal="left" vertical="center"/>
      <protection locked="0"/>
    </xf>
    <xf numFmtId="0" fontId="19" fillId="7" borderId="4" xfId="0" applyFont="1" applyFill="1" applyBorder="1" applyAlignment="1" applyProtection="1">
      <alignment horizontal="left" vertical="center"/>
      <protection locked="0"/>
    </xf>
    <xf numFmtId="0" fontId="19" fillId="7" borderId="11" xfId="0" applyFont="1" applyFill="1" applyBorder="1" applyAlignment="1" applyProtection="1">
      <alignment horizontal="left" vertical="center"/>
      <protection locked="0"/>
    </xf>
    <xf numFmtId="0" fontId="15" fillId="7" borderId="0" xfId="0" applyFont="1" applyFill="1" applyAlignment="1">
      <alignment horizontal="left"/>
    </xf>
    <xf numFmtId="179" fontId="19" fillId="2" borderId="22" xfId="0" applyNumberFormat="1" applyFont="1" applyFill="1" applyBorder="1" applyAlignment="1" applyProtection="1">
      <alignment horizontal="left" vertical="center"/>
      <protection locked="0"/>
    </xf>
    <xf numFmtId="179" fontId="19" fillId="2" borderId="23" xfId="0" applyNumberFormat="1" applyFont="1" applyFill="1" applyBorder="1" applyAlignment="1" applyProtection="1">
      <alignment horizontal="left" vertical="center"/>
      <protection locked="0"/>
    </xf>
    <xf numFmtId="179" fontId="19" fillId="2" borderId="24" xfId="0" applyNumberFormat="1" applyFont="1" applyFill="1" applyBorder="1" applyAlignment="1" applyProtection="1">
      <alignment horizontal="left" vertical="center"/>
      <protection locked="0"/>
    </xf>
    <xf numFmtId="179" fontId="19" fillId="2" borderId="36" xfId="0" applyNumberFormat="1" applyFont="1" applyFill="1" applyBorder="1" applyAlignment="1" applyProtection="1">
      <alignment horizontal="left" vertical="center"/>
      <protection locked="0"/>
    </xf>
    <xf numFmtId="179" fontId="19" fillId="2" borderId="37" xfId="0" applyNumberFormat="1" applyFont="1" applyFill="1" applyBorder="1" applyAlignment="1" applyProtection="1">
      <alignment horizontal="left" vertical="center"/>
      <protection locked="0"/>
    </xf>
    <xf numFmtId="179" fontId="19" fillId="2" borderId="38" xfId="0" applyNumberFormat="1" applyFont="1" applyFill="1" applyBorder="1" applyAlignment="1" applyProtection="1">
      <alignment horizontal="left" vertical="center"/>
      <protection locked="0"/>
    </xf>
    <xf numFmtId="0" fontId="15" fillId="5" borderId="5" xfId="0" applyFont="1" applyFill="1" applyBorder="1" applyAlignment="1">
      <alignment horizontal="center" vertical="center" wrapText="1"/>
    </xf>
    <xf numFmtId="0" fontId="19" fillId="2" borderId="22" xfId="0" applyFont="1" applyFill="1" applyBorder="1" applyAlignment="1" applyProtection="1">
      <alignment horizontal="left" vertical="center" wrapText="1"/>
      <protection locked="0"/>
    </xf>
    <xf numFmtId="0" fontId="19" fillId="0" borderId="36"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5" fillId="7" borderId="6" xfId="0" applyFont="1" applyFill="1" applyBorder="1" applyAlignment="1">
      <alignment horizontal="center" vertical="center"/>
    </xf>
    <xf numFmtId="0" fontId="15" fillId="7" borderId="0" xfId="0" applyFont="1" applyFill="1" applyAlignment="1">
      <alignment horizontal="center" vertical="center"/>
    </xf>
    <xf numFmtId="0" fontId="15" fillId="7" borderId="4" xfId="0" applyFont="1" applyFill="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1" fillId="7" borderId="5" xfId="0" applyFont="1" applyFill="1" applyBorder="1" applyAlignment="1">
      <alignment horizontal="center" vertical="center" wrapText="1"/>
    </xf>
    <xf numFmtId="0" fontId="41" fillId="7" borderId="6" xfId="0" applyFont="1" applyFill="1" applyBorder="1" applyAlignment="1">
      <alignment horizontal="center" vertical="center" wrapText="1"/>
    </xf>
    <xf numFmtId="0" fontId="41" fillId="7" borderId="7" xfId="0" applyFont="1" applyFill="1" applyBorder="1" applyAlignment="1">
      <alignment horizontal="center" vertical="center" wrapText="1"/>
    </xf>
    <xf numFmtId="0" fontId="41" fillId="7" borderId="8" xfId="0" applyFont="1" applyFill="1" applyBorder="1" applyAlignment="1">
      <alignment horizontal="center" vertical="center" wrapText="1"/>
    </xf>
    <xf numFmtId="0" fontId="41" fillId="7" borderId="0" xfId="0" applyFont="1" applyFill="1" applyAlignment="1">
      <alignment horizontal="center" vertical="center" wrapText="1"/>
    </xf>
    <xf numFmtId="0" fontId="41" fillId="7" borderId="9" xfId="0" applyFont="1" applyFill="1" applyBorder="1" applyAlignment="1">
      <alignment horizontal="center" vertical="center" wrapText="1"/>
    </xf>
    <xf numFmtId="0" fontId="41" fillId="7" borderId="10" xfId="0" applyFont="1" applyFill="1" applyBorder="1" applyAlignment="1">
      <alignment horizontal="center" vertical="center" wrapText="1"/>
    </xf>
    <xf numFmtId="0" fontId="41" fillId="7" borderId="4" xfId="0" applyFont="1" applyFill="1" applyBorder="1" applyAlignment="1">
      <alignment horizontal="center" vertical="center" wrapText="1"/>
    </xf>
    <xf numFmtId="0" fontId="41" fillId="7" borderId="11" xfId="0" applyFont="1" applyFill="1" applyBorder="1" applyAlignment="1">
      <alignment horizontal="center" vertical="center" wrapText="1"/>
    </xf>
    <xf numFmtId="0" fontId="0" fillId="10" borderId="1" xfId="0" applyFill="1" applyBorder="1" applyAlignment="1">
      <alignment horizontal="center" vertical="center"/>
    </xf>
    <xf numFmtId="0" fontId="0" fillId="10" borderId="1" xfId="0" applyFill="1" applyBorder="1" applyAlignment="1">
      <alignment horizontal="left" vertical="center"/>
    </xf>
    <xf numFmtId="0" fontId="0" fillId="10" borderId="1" xfId="0" applyFill="1" applyBorder="1">
      <alignment vertical="center"/>
    </xf>
    <xf numFmtId="0" fontId="11" fillId="9" borderId="1" xfId="0" applyFont="1" applyFill="1" applyBorder="1">
      <alignment vertical="center"/>
    </xf>
    <xf numFmtId="0" fontId="29" fillId="9" borderId="1" xfId="0" applyFont="1" applyFill="1" applyBorder="1">
      <alignment vertical="center"/>
    </xf>
    <xf numFmtId="0" fontId="0" fillId="9" borderId="1" xfId="0" applyFill="1" applyBorder="1">
      <alignment vertical="center"/>
    </xf>
    <xf numFmtId="0" fontId="0" fillId="0" borderId="1" xfId="0" applyBorder="1">
      <alignment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vertical="center" shrinkToFit="1"/>
    </xf>
    <xf numFmtId="0" fontId="0" fillId="0" borderId="1" xfId="0" applyBorder="1" applyAlignment="1">
      <alignment vertical="center" wrapText="1"/>
    </xf>
    <xf numFmtId="0" fontId="42" fillId="2" borderId="1" xfId="0" applyFont="1" applyFill="1" applyBorder="1" applyAlignment="1" applyProtection="1">
      <alignment horizontal="center" vertical="center" wrapText="1"/>
      <protection locked="0"/>
    </xf>
    <xf numFmtId="0" fontId="42" fillId="2" borderId="1" xfId="0" applyFont="1" applyFill="1" applyBorder="1" applyAlignment="1" applyProtection="1">
      <alignment horizontal="center" vertical="center"/>
      <protection locked="0"/>
    </xf>
    <xf numFmtId="0" fontId="0" fillId="0" borderId="1" xfId="0" applyBorder="1" applyAlignment="1">
      <alignment horizontal="left" vertical="center" wrapText="1"/>
    </xf>
    <xf numFmtId="0" fontId="15" fillId="5" borderId="1"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11" xfId="0" applyFont="1" applyFill="1" applyBorder="1" applyAlignment="1">
      <alignment horizontal="center" vertical="center"/>
    </xf>
    <xf numFmtId="0" fontId="43" fillId="12" borderId="5" xfId="0" applyFont="1" applyFill="1" applyBorder="1" applyAlignment="1">
      <alignment horizontal="left" vertical="center"/>
    </xf>
    <xf numFmtId="0" fontId="43" fillId="12" borderId="6" xfId="0" applyFont="1" applyFill="1" applyBorder="1" applyAlignment="1">
      <alignment horizontal="left" vertical="center"/>
    </xf>
    <xf numFmtId="0" fontId="43" fillId="12" borderId="7" xfId="0" applyFont="1" applyFill="1" applyBorder="1" applyAlignment="1">
      <alignment horizontal="left" vertical="center"/>
    </xf>
    <xf numFmtId="0" fontId="43" fillId="12" borderId="10" xfId="0" applyFont="1" applyFill="1" applyBorder="1" applyAlignment="1">
      <alignment horizontal="left" vertical="center"/>
    </xf>
    <xf numFmtId="0" fontId="43" fillId="12" borderId="4" xfId="0" applyFont="1" applyFill="1" applyBorder="1" applyAlignment="1">
      <alignment horizontal="left" vertical="center"/>
    </xf>
    <xf numFmtId="0" fontId="43" fillId="12" borderId="11" xfId="0" applyFont="1" applyFill="1" applyBorder="1" applyAlignment="1">
      <alignment horizontal="left" vertical="center"/>
    </xf>
    <xf numFmtId="0" fontId="15" fillId="7" borderId="9" xfId="0" applyFont="1" applyFill="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4" xfId="0" applyFont="1" applyBorder="1" applyAlignment="1">
      <alignment horizontal="left" vertical="center" wrapText="1"/>
    </xf>
    <xf numFmtId="0" fontId="15" fillId="0" borderId="11" xfId="0" applyFont="1" applyBorder="1" applyAlignment="1">
      <alignment horizontal="left" vertical="center" wrapText="1"/>
    </xf>
    <xf numFmtId="0" fontId="19" fillId="7" borderId="7" xfId="0" applyFont="1" applyFill="1" applyBorder="1" applyAlignment="1">
      <alignment horizontal="left" vertical="center" wrapText="1"/>
    </xf>
    <xf numFmtId="0" fontId="19" fillId="7" borderId="9" xfId="0" applyFont="1" applyFill="1" applyBorder="1" applyAlignment="1">
      <alignment horizontal="left" vertical="center" wrapText="1"/>
    </xf>
    <xf numFmtId="0" fontId="19" fillId="7" borderId="11"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19" fillId="7" borderId="1" xfId="0" applyFont="1" applyFill="1" applyBorder="1" applyAlignment="1">
      <alignment horizontal="left" vertical="center" wrapText="1"/>
    </xf>
    <xf numFmtId="0" fontId="0" fillId="5" borderId="1" xfId="0" applyFill="1" applyBorder="1" applyProtection="1">
      <alignment vertical="center"/>
      <protection locked="0"/>
    </xf>
    <xf numFmtId="0" fontId="9" fillId="0" borderId="0" xfId="0" applyFont="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0" fillId="4" borderId="0" xfId="0" applyFill="1" applyAlignment="1">
      <alignment horizontal="left" vertical="center"/>
    </xf>
  </cellXfs>
  <cellStyles count="4">
    <cellStyle name="パーセント 2" xfId="1" xr:uid="{91FA031D-56CE-49AA-A636-D133E8C04033}"/>
    <cellStyle name="ハイパーリンク" xfId="3" builtinId="8"/>
    <cellStyle name="桁区切り" xfId="2" builtinId="6"/>
    <cellStyle name="標準" xfId="0" builtinId="0"/>
  </cellStyles>
  <dxfs count="64">
    <dxf>
      <font>
        <color rgb="FF9C0006"/>
      </font>
      <fill>
        <patternFill>
          <bgColor rgb="FFFFC7CE"/>
        </patternFill>
      </fill>
    </dxf>
    <dxf>
      <font>
        <color rgb="FF006100"/>
      </font>
      <fill>
        <patternFill>
          <bgColor rgb="FFC6EF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AU$92" lockText="1" noThreeD="1"/>
</file>

<file path=xl/ctrlProps/ctrlProp11.xml><?xml version="1.0" encoding="utf-8"?>
<formControlPr xmlns="http://schemas.microsoft.com/office/spreadsheetml/2009/9/main" objectType="CheckBox" fmlaLink="$AU$96" lockText="1" noThreeD="1"/>
</file>

<file path=xl/ctrlProps/ctrlProp12.xml><?xml version="1.0" encoding="utf-8"?>
<formControlPr xmlns="http://schemas.microsoft.com/office/spreadsheetml/2009/9/main" objectType="CheckBox" fmlaLink="$AU$102" lockText="1" noThreeD="1"/>
</file>

<file path=xl/ctrlProps/ctrlProp13.xml><?xml version="1.0" encoding="utf-8"?>
<formControlPr xmlns="http://schemas.microsoft.com/office/spreadsheetml/2009/9/main" objectType="CheckBox" fmlaLink="$AU$105" lockText="1" noThreeD="1"/>
</file>

<file path=xl/ctrlProps/ctrlProp14.xml><?xml version="1.0" encoding="utf-8"?>
<formControlPr xmlns="http://schemas.microsoft.com/office/spreadsheetml/2009/9/main" objectType="CheckBox" fmlaLink="$AU$111" lockText="1" noThreeD="1"/>
</file>

<file path=xl/ctrlProps/ctrlProp15.xml><?xml version="1.0" encoding="utf-8"?>
<formControlPr xmlns="http://schemas.microsoft.com/office/spreadsheetml/2009/9/main" objectType="CheckBox" fmlaLink="$AU$130" lockText="1" noThreeD="1"/>
</file>

<file path=xl/ctrlProps/ctrlProp16.xml><?xml version="1.0" encoding="utf-8"?>
<formControlPr xmlns="http://schemas.microsoft.com/office/spreadsheetml/2009/9/main" objectType="CheckBox" fmlaLink="$AU$133" lockText="1" noThreeD="1"/>
</file>

<file path=xl/ctrlProps/ctrlProp17.xml><?xml version="1.0" encoding="utf-8"?>
<formControlPr xmlns="http://schemas.microsoft.com/office/spreadsheetml/2009/9/main" objectType="CheckBox" fmlaLink="$AU$136" lockText="1" noThreeD="1"/>
</file>

<file path=xl/ctrlProps/ctrlProp18.xml><?xml version="1.0" encoding="utf-8"?>
<formControlPr xmlns="http://schemas.microsoft.com/office/spreadsheetml/2009/9/main" objectType="CheckBox" fmlaLink="$AU$151" lockText="1" noThreeD="1"/>
</file>

<file path=xl/ctrlProps/ctrlProp19.xml><?xml version="1.0" encoding="utf-8"?>
<formControlPr xmlns="http://schemas.microsoft.com/office/spreadsheetml/2009/9/main" objectType="CheckBox" fmlaLink="$AU$157" lockText="1" noThreeD="1"/>
</file>

<file path=xl/ctrlProps/ctrlProp2.xml><?xml version="1.0" encoding="utf-8"?>
<formControlPr xmlns="http://schemas.microsoft.com/office/spreadsheetml/2009/9/main" objectType="CheckBox" fmlaLink="$M$18" lockText="1" noThreeD="1"/>
</file>

<file path=xl/ctrlProps/ctrlProp20.xml><?xml version="1.0" encoding="utf-8"?>
<formControlPr xmlns="http://schemas.microsoft.com/office/spreadsheetml/2009/9/main" objectType="CheckBox" fmlaLink="$AU$139" lockText="1" noThreeD="1"/>
</file>

<file path=xl/ctrlProps/ctrlProp21.xml><?xml version="1.0" encoding="utf-8"?>
<formControlPr xmlns="http://schemas.microsoft.com/office/spreadsheetml/2009/9/main" objectType="CheckBox" fmlaLink="$AU$142" lockText="1" noThreeD="1"/>
</file>

<file path=xl/ctrlProps/ctrlProp22.xml><?xml version="1.0" encoding="utf-8"?>
<formControlPr xmlns="http://schemas.microsoft.com/office/spreadsheetml/2009/9/main" objectType="CheckBox" fmlaLink="$AU$145" lockText="1" noThreeD="1"/>
</file>

<file path=xl/ctrlProps/ctrlProp23.xml><?xml version="1.0" encoding="utf-8"?>
<formControlPr xmlns="http://schemas.microsoft.com/office/spreadsheetml/2009/9/main" objectType="CheckBox" fmlaLink="$AU$148" lockText="1" noThreeD="1"/>
</file>

<file path=xl/ctrlProps/ctrlProp24.xml><?xml version="1.0" encoding="utf-8"?>
<formControlPr xmlns="http://schemas.microsoft.com/office/spreadsheetml/2009/9/main" objectType="CheckBox" fmlaLink="$AU$154" lockText="1" noThreeD="1"/>
</file>

<file path=xl/ctrlProps/ctrlProp25.xml><?xml version="1.0" encoding="utf-8"?>
<formControlPr xmlns="http://schemas.microsoft.com/office/spreadsheetml/2009/9/main" objectType="CheckBox" fmlaLink="$AU$108" lockText="1" noThreeD="1"/>
</file>

<file path=xl/ctrlProps/ctrlProp26.xml><?xml version="1.0" encoding="utf-8"?>
<formControlPr xmlns="http://schemas.microsoft.com/office/spreadsheetml/2009/9/main" objectType="CheckBox" fmlaLink="$AU$73" lockText="1" noThreeD="1"/>
</file>

<file path=xl/ctrlProps/ctrlProp27.xml><?xml version="1.0" encoding="utf-8"?>
<formControlPr xmlns="http://schemas.microsoft.com/office/spreadsheetml/2009/9/main" objectType="CheckBox" fmlaLink="$AU$77" lockText="1" noThreeD="1"/>
</file>

<file path=xl/ctrlProps/ctrlProp28.xml><?xml version="1.0" encoding="utf-8"?>
<formControlPr xmlns="http://schemas.microsoft.com/office/spreadsheetml/2009/9/main" objectType="CheckBox" fmlaLink="$AU$116" lockText="1" noThreeD="1"/>
</file>

<file path=xl/ctrlProps/ctrlProp29.xml><?xml version="1.0" encoding="utf-8"?>
<formControlPr xmlns="http://schemas.microsoft.com/office/spreadsheetml/2009/9/main" objectType="CheckBox" fmlaLink="$AU$35" noThreeD="1"/>
</file>

<file path=xl/ctrlProps/ctrlProp3.xml><?xml version="1.0" encoding="utf-8"?>
<formControlPr xmlns="http://schemas.microsoft.com/office/spreadsheetml/2009/9/main" objectType="CheckBox" fmlaLink="L19" lockText="1" noThreeD="1"/>
</file>

<file path=xl/ctrlProps/ctrlProp30.xml><?xml version="1.0" encoding="utf-8"?>
<formControlPr xmlns="http://schemas.microsoft.com/office/spreadsheetml/2009/9/main" objectType="CheckBox" fmlaLink="$AU$41" lockText="1" noThreeD="1"/>
</file>

<file path=xl/ctrlProps/ctrlProp31.xml><?xml version="1.0" encoding="utf-8"?>
<formControlPr xmlns="http://schemas.microsoft.com/office/spreadsheetml/2009/9/main" objectType="CheckBox" fmlaLink="$AU$44" lockText="1" noThreeD="1"/>
</file>

<file path=xl/ctrlProps/ctrlProp32.xml><?xml version="1.0" encoding="utf-8"?>
<formControlPr xmlns="http://schemas.microsoft.com/office/spreadsheetml/2009/9/main" objectType="CheckBox" fmlaLink="$AU$51" lockText="1" noThreeD="1"/>
</file>

<file path=xl/ctrlProps/ctrlProp33.xml><?xml version="1.0" encoding="utf-8"?>
<formControlPr xmlns="http://schemas.microsoft.com/office/spreadsheetml/2009/9/main" objectType="CheckBox" fmlaLink="$AU$55" lockText="1" noThreeD="1"/>
</file>

<file path=xl/ctrlProps/ctrlProp34.xml><?xml version="1.0" encoding="utf-8"?>
<formControlPr xmlns="http://schemas.microsoft.com/office/spreadsheetml/2009/9/main" objectType="CheckBox" fmlaLink="$AU$58" lockText="1" noThreeD="1"/>
</file>

<file path=xl/ctrlProps/ctrlProp35.xml><?xml version="1.0" encoding="utf-8"?>
<formControlPr xmlns="http://schemas.microsoft.com/office/spreadsheetml/2009/9/main" objectType="CheckBox" fmlaLink="$AU$61" lockText="1" noThreeD="1"/>
</file>

<file path=xl/ctrlProps/ctrlProp36.xml><?xml version="1.0" encoding="utf-8"?>
<formControlPr xmlns="http://schemas.microsoft.com/office/spreadsheetml/2009/9/main" objectType="CheckBox" fmlaLink="$AU$74" lockText="1" noThreeD="1"/>
</file>

<file path=xl/ctrlProps/ctrlProp37.xml><?xml version="1.0" encoding="utf-8"?>
<formControlPr xmlns="http://schemas.microsoft.com/office/spreadsheetml/2009/9/main" objectType="CheckBox" fmlaLink="$AU$77" lockText="1" noThreeD="1"/>
</file>

<file path=xl/ctrlProps/ctrlProp38.xml><?xml version="1.0" encoding="utf-8"?>
<formControlPr xmlns="http://schemas.microsoft.com/office/spreadsheetml/2009/9/main" objectType="CheckBox" fmlaLink="$AU$81" lockText="1" noThreeD="1"/>
</file>

<file path=xl/ctrlProps/ctrlProp39.xml><?xml version="1.0" encoding="utf-8"?>
<formControlPr xmlns="http://schemas.microsoft.com/office/spreadsheetml/2009/9/main" objectType="CheckBox" fmlaLink="$AU$86" lockText="1" noThreeD="1"/>
</file>

<file path=xl/ctrlProps/ctrlProp4.xml><?xml version="1.0" encoding="utf-8"?>
<formControlPr xmlns="http://schemas.microsoft.com/office/spreadsheetml/2009/9/main" objectType="CheckBox" fmlaLink="$M$23" lockText="1" noThreeD="1"/>
</file>

<file path=xl/ctrlProps/ctrlProp40.xml><?xml version="1.0" encoding="utf-8"?>
<formControlPr xmlns="http://schemas.microsoft.com/office/spreadsheetml/2009/9/main" objectType="CheckBox" fmlaLink="$AU$91" lockText="1" noThreeD="1"/>
</file>

<file path=xl/ctrlProps/ctrlProp41.xml><?xml version="1.0" encoding="utf-8"?>
<formControlPr xmlns="http://schemas.microsoft.com/office/spreadsheetml/2009/9/main" objectType="CheckBox" fmlaLink="$AU$95" lockText="1" noThreeD="1"/>
</file>

<file path=xl/ctrlProps/ctrlProp42.xml><?xml version="1.0" encoding="utf-8"?>
<formControlPr xmlns="http://schemas.microsoft.com/office/spreadsheetml/2009/9/main" objectType="CheckBox" fmlaLink="$AU$100" lockText="1" noThreeD="1"/>
</file>

<file path=xl/ctrlProps/ctrlProp43.xml><?xml version="1.0" encoding="utf-8"?>
<formControlPr xmlns="http://schemas.microsoft.com/office/spreadsheetml/2009/9/main" objectType="CheckBox" fmlaLink="$AU$104" lockText="1" noThreeD="1"/>
</file>

<file path=xl/ctrlProps/ctrlProp44.xml><?xml version="1.0" encoding="utf-8"?>
<formControlPr xmlns="http://schemas.microsoft.com/office/spreadsheetml/2009/9/main" objectType="CheckBox" fmlaLink="$AU$107" lockText="1" noThreeD="1"/>
</file>

<file path=xl/ctrlProps/ctrlProp45.xml><?xml version="1.0" encoding="utf-8"?>
<formControlPr xmlns="http://schemas.microsoft.com/office/spreadsheetml/2009/9/main" objectType="CheckBox" fmlaLink="$AU$38" lockText="1" noThreeD="1"/>
</file>

<file path=xl/ctrlProps/ctrlProp46.xml><?xml version="1.0" encoding="utf-8"?>
<formControlPr xmlns="http://schemas.microsoft.com/office/spreadsheetml/2009/9/main" objectType="CheckBox" fmlaLink="$AU$29" noThreeD="1"/>
</file>

<file path=xl/ctrlProps/ctrlProp47.xml><?xml version="1.0" encoding="utf-8"?>
<formControlPr xmlns="http://schemas.microsoft.com/office/spreadsheetml/2009/9/main" objectType="CheckBox" fmlaLink="$AU$47"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U$80"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U$83" lockText="1" noThreeD="1"/>
</file>

<file path=xl/ctrlProps/ctrlProp8.xml><?xml version="1.0" encoding="utf-8"?>
<formControlPr xmlns="http://schemas.microsoft.com/office/spreadsheetml/2009/9/main" objectType="CheckBox" fmlaLink="$AU$86" lockText="1" noThreeD="1"/>
</file>

<file path=xl/ctrlProps/ctrlProp9.xml><?xml version="1.0" encoding="utf-8"?>
<formControlPr xmlns="http://schemas.microsoft.com/office/spreadsheetml/2009/9/main" objectType="CheckBox" fmlaLink="$AU$8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28575</xdr:rowOff>
        </xdr:from>
        <xdr:to>
          <xdr:col>3</xdr:col>
          <xdr:colOff>38100</xdr:colOff>
          <xdr:row>16</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190500</xdr:rowOff>
        </xdr:from>
        <xdr:to>
          <xdr:col>5</xdr:col>
          <xdr:colOff>76200</xdr:colOff>
          <xdr:row>18</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28575</xdr:rowOff>
        </xdr:from>
        <xdr:to>
          <xdr:col>3</xdr:col>
          <xdr:colOff>38100</xdr:colOff>
          <xdr:row>21</xdr:row>
          <xdr:rowOff>28575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9525</xdr:rowOff>
        </xdr:from>
        <xdr:to>
          <xdr:col>5</xdr:col>
          <xdr:colOff>76200</xdr:colOff>
          <xdr:row>22</xdr:row>
          <xdr:rowOff>190500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66675</xdr:colOff>
          <xdr:row>78</xdr:row>
          <xdr:rowOff>123825</xdr:rowOff>
        </xdr:from>
        <xdr:to>
          <xdr:col>44</xdr:col>
          <xdr:colOff>104775</xdr:colOff>
          <xdr:row>80</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81</xdr:row>
          <xdr:rowOff>123825</xdr:rowOff>
        </xdr:from>
        <xdr:to>
          <xdr:col>44</xdr:col>
          <xdr:colOff>104775</xdr:colOff>
          <xdr:row>82</xdr:row>
          <xdr:rowOff>133350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81</xdr:row>
          <xdr:rowOff>123825</xdr:rowOff>
        </xdr:from>
        <xdr:to>
          <xdr:col>44</xdr:col>
          <xdr:colOff>104775</xdr:colOff>
          <xdr:row>82</xdr:row>
          <xdr:rowOff>133350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84</xdr:row>
          <xdr:rowOff>123825</xdr:rowOff>
        </xdr:from>
        <xdr:to>
          <xdr:col>44</xdr:col>
          <xdr:colOff>104775</xdr:colOff>
          <xdr:row>86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87</xdr:row>
          <xdr:rowOff>123825</xdr:rowOff>
        </xdr:from>
        <xdr:to>
          <xdr:col>44</xdr:col>
          <xdr:colOff>104775</xdr:colOff>
          <xdr:row>89</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90</xdr:row>
          <xdr:rowOff>123825</xdr:rowOff>
        </xdr:from>
        <xdr:to>
          <xdr:col>44</xdr:col>
          <xdr:colOff>104775</xdr:colOff>
          <xdr:row>92</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94</xdr:row>
          <xdr:rowOff>85725</xdr:rowOff>
        </xdr:from>
        <xdr:to>
          <xdr:col>44</xdr:col>
          <xdr:colOff>104775</xdr:colOff>
          <xdr:row>95</xdr:row>
          <xdr:rowOff>123825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100</xdr:row>
          <xdr:rowOff>19050</xdr:rowOff>
        </xdr:from>
        <xdr:to>
          <xdr:col>44</xdr:col>
          <xdr:colOff>104775</xdr:colOff>
          <xdr:row>100</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103</xdr:row>
          <xdr:rowOff>123825</xdr:rowOff>
        </xdr:from>
        <xdr:to>
          <xdr:col>44</xdr:col>
          <xdr:colOff>104775</xdr:colOff>
          <xdr:row>105</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111</xdr:row>
          <xdr:rowOff>161925</xdr:rowOff>
        </xdr:from>
        <xdr:to>
          <xdr:col>44</xdr:col>
          <xdr:colOff>85725</xdr:colOff>
          <xdr:row>112</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128</xdr:row>
          <xdr:rowOff>123825</xdr:rowOff>
        </xdr:from>
        <xdr:to>
          <xdr:col>44</xdr:col>
          <xdr:colOff>104775</xdr:colOff>
          <xdr:row>130</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131</xdr:row>
          <xdr:rowOff>123825</xdr:rowOff>
        </xdr:from>
        <xdr:to>
          <xdr:col>44</xdr:col>
          <xdr:colOff>104775</xdr:colOff>
          <xdr:row>133</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134</xdr:row>
          <xdr:rowOff>123825</xdr:rowOff>
        </xdr:from>
        <xdr:to>
          <xdr:col>44</xdr:col>
          <xdr:colOff>104775</xdr:colOff>
          <xdr:row>136</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149</xdr:row>
          <xdr:rowOff>123825</xdr:rowOff>
        </xdr:from>
        <xdr:to>
          <xdr:col>44</xdr:col>
          <xdr:colOff>104775</xdr:colOff>
          <xdr:row>151</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155</xdr:row>
          <xdr:rowOff>123825</xdr:rowOff>
        </xdr:from>
        <xdr:to>
          <xdr:col>44</xdr:col>
          <xdr:colOff>104775</xdr:colOff>
          <xdr:row>157</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137</xdr:row>
          <xdr:rowOff>123825</xdr:rowOff>
        </xdr:from>
        <xdr:to>
          <xdr:col>44</xdr:col>
          <xdr:colOff>104775</xdr:colOff>
          <xdr:row>138</xdr:row>
          <xdr:rowOff>152400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140</xdr:row>
          <xdr:rowOff>123825</xdr:rowOff>
        </xdr:from>
        <xdr:to>
          <xdr:col>44</xdr:col>
          <xdr:colOff>104775</xdr:colOff>
          <xdr:row>141</xdr:row>
          <xdr:rowOff>152400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143</xdr:row>
          <xdr:rowOff>123825</xdr:rowOff>
        </xdr:from>
        <xdr:to>
          <xdr:col>44</xdr:col>
          <xdr:colOff>104775</xdr:colOff>
          <xdr:row>144</xdr:row>
          <xdr:rowOff>152400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146</xdr:row>
          <xdr:rowOff>123825</xdr:rowOff>
        </xdr:from>
        <xdr:to>
          <xdr:col>44</xdr:col>
          <xdr:colOff>104775</xdr:colOff>
          <xdr:row>147</xdr:row>
          <xdr:rowOff>152400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152</xdr:row>
          <xdr:rowOff>123825</xdr:rowOff>
        </xdr:from>
        <xdr:to>
          <xdr:col>44</xdr:col>
          <xdr:colOff>104775</xdr:colOff>
          <xdr:row>153</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106</xdr:row>
          <xdr:rowOff>123825</xdr:rowOff>
        </xdr:from>
        <xdr:to>
          <xdr:col>44</xdr:col>
          <xdr:colOff>104775</xdr:colOff>
          <xdr:row>108</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71</xdr:row>
          <xdr:rowOff>123825</xdr:rowOff>
        </xdr:from>
        <xdr:to>
          <xdr:col>44</xdr:col>
          <xdr:colOff>104775</xdr:colOff>
          <xdr:row>73</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75</xdr:row>
          <xdr:rowOff>47625</xdr:rowOff>
        </xdr:from>
        <xdr:to>
          <xdr:col>44</xdr:col>
          <xdr:colOff>104775</xdr:colOff>
          <xdr:row>76</xdr:row>
          <xdr:rowOff>133350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116</xdr:row>
          <xdr:rowOff>180975</xdr:rowOff>
        </xdr:from>
        <xdr:to>
          <xdr:col>44</xdr:col>
          <xdr:colOff>85725</xdr:colOff>
          <xdr:row>117</xdr:row>
          <xdr:rowOff>66675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21</xdr:col>
      <xdr:colOff>218989</xdr:colOff>
      <xdr:row>20</xdr:row>
      <xdr:rowOff>190500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375913" y="0"/>
          <a:ext cx="8866033" cy="4522304"/>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none">
              <a:solidFill>
                <a:srgbClr val="FF0000"/>
              </a:solidFill>
            </a:rPr>
            <a:t>以下の内容を必ずご確認の上、入力してください。</a:t>
          </a:r>
          <a:endParaRPr kumimoji="1" lang="en-US" altLang="ja-JP" sz="1200" b="1" u="none">
            <a:solidFill>
              <a:srgbClr val="FF0000"/>
            </a:solidFill>
          </a:endParaRPr>
        </a:p>
        <a:p>
          <a:pPr algn="l"/>
          <a:r>
            <a:rPr kumimoji="1" lang="ja-JP" altLang="en-US" sz="1000" b="1" u="sng">
              <a:solidFill>
                <a:sysClr val="windowText" lastClr="000000"/>
              </a:solidFill>
            </a:rPr>
            <a:t>≪入力方法について≫</a:t>
          </a:r>
          <a:endParaRPr kumimoji="1" lang="en-US" altLang="ja-JP" sz="1000" b="1" u="sng">
            <a:solidFill>
              <a:sysClr val="windowText" lastClr="000000"/>
            </a:solidFill>
          </a:endParaRPr>
        </a:p>
        <a:p>
          <a:pPr algn="l"/>
          <a:r>
            <a:rPr kumimoji="1" lang="ja-JP" altLang="en-US" sz="1000">
              <a:solidFill>
                <a:sysClr val="windowText" lastClr="000000"/>
              </a:solidFill>
            </a:rPr>
            <a:t>・登録申請する製品の納品実績を入力してください。</a:t>
          </a:r>
          <a:endParaRPr kumimoji="1" lang="en-US" altLang="ja-JP" sz="1000">
            <a:solidFill>
              <a:sysClr val="windowText" lastClr="000000"/>
            </a:solidFill>
          </a:endParaRPr>
        </a:p>
        <a:p>
          <a:pPr algn="l"/>
          <a:r>
            <a:rPr kumimoji="1" lang="ja-JP" altLang="en-US" sz="1000">
              <a:solidFill>
                <a:sysClr val="windowText" lastClr="000000"/>
              </a:solidFill>
            </a:rPr>
            <a:t>・納入先種別を「直販（最終ユーザー）」または「中間卸売事業者」のいずれかを選択し、その実績を入力してください。</a:t>
          </a:r>
          <a:br>
            <a:rPr kumimoji="1" lang="en-US" altLang="ja-JP" sz="1000">
              <a:solidFill>
                <a:sysClr val="windowText" lastClr="000000"/>
              </a:solidFill>
            </a:rPr>
          </a:br>
          <a:r>
            <a:rPr kumimoji="1" lang="ja-JP" altLang="en-US" sz="1000">
              <a:solidFill>
                <a:sysClr val="windowText" lastClr="000000"/>
              </a:solidFill>
            </a:rPr>
            <a:t>　納入先が「直販」および「中間卸売事業者」の双方ある場合は、「中間卸売事業者」を選択</a:t>
          </a:r>
        </a:p>
        <a:p>
          <a:pPr algn="l"/>
          <a:r>
            <a:rPr kumimoji="1" lang="ja-JP" altLang="en-US" sz="1000">
              <a:solidFill>
                <a:sysClr val="windowText" lastClr="000000"/>
              </a:solidFill>
            </a:rPr>
            <a:t>・省力化製品として申請する本体機器のみの納品金額を入力してください。</a:t>
          </a:r>
          <a:endParaRPr kumimoji="1" lang="en-US" altLang="ja-JP" sz="1000">
            <a:solidFill>
              <a:sysClr val="windowText" lastClr="000000"/>
            </a:solidFill>
          </a:endParaRPr>
        </a:p>
        <a:p>
          <a:pPr algn="l"/>
          <a:r>
            <a:rPr kumimoji="1" lang="ja-JP" altLang="en-US" sz="1000">
              <a:solidFill>
                <a:sysClr val="windowText" lastClr="000000"/>
              </a:solidFill>
            </a:rPr>
            <a:t>・納品実績は税抜で製品のみの金額を入力してください。（設置費用などは含めないでください）</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b="1">
              <a:solidFill>
                <a:sysClr val="windowText" lastClr="000000"/>
              </a:solidFill>
            </a:rPr>
            <a:t>（１）販売方法が「直販（最終ユーザー）」のみの場合</a:t>
          </a:r>
          <a:br>
            <a:rPr kumimoji="1" lang="ja-JP" altLang="en-US" sz="1000">
              <a:solidFill>
                <a:sysClr val="windowText" lastClr="000000"/>
              </a:solidFill>
            </a:rPr>
          </a:br>
          <a:r>
            <a:rPr kumimoji="1" lang="ja-JP" altLang="en-US" sz="1000">
              <a:solidFill>
                <a:sysClr val="windowText" lastClr="000000"/>
              </a:solidFill>
            </a:rPr>
            <a:t>　直近で販売された５社以上の納品実績を入力してください。販売実績が５社未満の製品は申請できません。</a:t>
          </a:r>
          <a:endParaRPr kumimoji="1" lang="en-US" altLang="ja-JP" sz="1000">
            <a:solidFill>
              <a:sysClr val="windowText" lastClr="000000"/>
            </a:solidFill>
          </a:endParaRPr>
        </a:p>
        <a:p>
          <a:pPr algn="l"/>
          <a:r>
            <a:rPr kumimoji="1" lang="ja-JP" altLang="en-US" sz="1000" b="1">
              <a:solidFill>
                <a:sysClr val="windowText" lastClr="000000"/>
              </a:solidFill>
            </a:rPr>
            <a:t>（２）「販売店等の中間卸売事業者」のみに販売している場合</a:t>
          </a:r>
          <a:br>
            <a:rPr kumimoji="1" lang="ja-JP" altLang="en-US" sz="1000">
              <a:solidFill>
                <a:sysClr val="windowText" lastClr="000000"/>
              </a:solidFill>
            </a:rPr>
          </a:br>
          <a:r>
            <a:rPr kumimoji="1" lang="ja-JP" altLang="en-US" sz="1000">
              <a:solidFill>
                <a:sysClr val="windowText" lastClr="000000"/>
              </a:solidFill>
            </a:rPr>
            <a:t>　直近で販売店等の中間卸売事業者に販売された５社以上の納品実績を入力してください。販売実績が５社未満の製品は申請できません。</a:t>
          </a:r>
          <a:endParaRPr kumimoji="1" lang="en-US" altLang="ja-JP" sz="1000">
            <a:solidFill>
              <a:sysClr val="windowText" lastClr="000000"/>
            </a:solidFill>
          </a:endParaRPr>
        </a:p>
        <a:p>
          <a:pPr algn="l"/>
          <a:r>
            <a:rPr kumimoji="1" lang="ja-JP" altLang="en-US" sz="1000" b="1">
              <a:solidFill>
                <a:sysClr val="windowText" lastClr="000000"/>
              </a:solidFill>
            </a:rPr>
            <a:t>（３）「直販（最終ユーザー）」と「販売店等の中間卸売事業者」の両方に販売を行っている場合</a:t>
          </a:r>
          <a:br>
            <a:rPr kumimoji="1" lang="ja-JP" altLang="en-US" sz="1000">
              <a:solidFill>
                <a:sysClr val="windowText" lastClr="000000"/>
              </a:solidFill>
            </a:rPr>
          </a:br>
          <a:r>
            <a:rPr kumimoji="1" lang="ja-JP" altLang="en-US" sz="1000">
              <a:solidFill>
                <a:sysClr val="windowText" lastClr="000000"/>
              </a:solidFill>
            </a:rPr>
            <a:t>　</a:t>
          </a:r>
          <a:r>
            <a:rPr kumimoji="1" lang="ja-JP" altLang="en-US" sz="1000" u="sng">
              <a:solidFill>
                <a:sysClr val="windowText" lastClr="000000"/>
              </a:solidFill>
            </a:rPr>
            <a:t>販売店等の中間卸売事業者の実績を入力してください</a:t>
          </a:r>
          <a:r>
            <a:rPr kumimoji="1" lang="ja-JP" altLang="en-US" sz="1000">
              <a:solidFill>
                <a:sysClr val="windowText" lastClr="000000"/>
              </a:solidFill>
            </a:rPr>
            <a:t>。実績が５社に満たさない場合のみ、直販の実績を入力して構いません。</a:t>
          </a:r>
          <a:endParaRPr kumimoji="1" lang="en-US" altLang="ja-JP" sz="1000">
            <a:solidFill>
              <a:sysClr val="windowText" lastClr="000000"/>
            </a:solidFill>
          </a:endParaRPr>
        </a:p>
        <a:p>
          <a:pPr algn="l"/>
          <a:r>
            <a:rPr kumimoji="1" lang="ja-JP" altLang="en-US" sz="1000">
              <a:solidFill>
                <a:sysClr val="windowText" lastClr="000000"/>
              </a:solidFill>
            </a:rPr>
            <a:t>　ただし、いずれの実績も５社未満の場合は申請できません。</a:t>
          </a:r>
          <a:endParaRPr kumimoji="1" lang="en-US" altLang="ja-JP" sz="1000">
            <a:solidFill>
              <a:sysClr val="windowText" lastClr="000000"/>
            </a:solidFill>
          </a:endParaRPr>
        </a:p>
        <a:p>
          <a:pPr algn="l"/>
          <a:endParaRPr kumimoji="1" lang="en-US" altLang="ja-JP" sz="3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なお、（１）</a:t>
          </a:r>
          <a:r>
            <a:rPr kumimoji="1" lang="en-US" altLang="ja-JP" sz="1000">
              <a:solidFill>
                <a:sysClr val="windowText" lastClr="000000"/>
              </a:solidFill>
            </a:rPr>
            <a:t>〜</a:t>
          </a:r>
          <a:r>
            <a:rPr kumimoji="1" lang="ja-JP" altLang="en-US" sz="1000">
              <a:solidFill>
                <a:sysClr val="windowText" lastClr="000000"/>
              </a:solidFill>
            </a:rPr>
            <a:t>（３）において、販売実績が５社以上の場合は、直近１か月間の実績で可。</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b="1" u="sng">
              <a:solidFill>
                <a:sysClr val="windowText" lastClr="000000"/>
              </a:solidFill>
            </a:rPr>
            <a:t>≪その他の注意事項≫</a:t>
          </a:r>
          <a:endParaRPr kumimoji="1" lang="en-US" altLang="ja-JP" sz="1000" b="1" u="sng">
            <a:solidFill>
              <a:sysClr val="windowText" lastClr="000000"/>
            </a:solidFill>
          </a:endParaRPr>
        </a:p>
        <a:p>
          <a:pPr algn="l"/>
          <a:r>
            <a:rPr kumimoji="1" lang="ja-JP" altLang="en-US" sz="1000" b="0" u="none">
              <a:solidFill>
                <a:sysClr val="windowText" lastClr="000000"/>
              </a:solidFill>
            </a:rPr>
            <a:t>・１社に対して、同じ日に複数台納入した場合には、１台当たりの平均額を記載してください。</a:t>
          </a:r>
          <a:endParaRPr kumimoji="1" lang="en-US" altLang="ja-JP" sz="1000" b="0" u="none">
            <a:solidFill>
              <a:sysClr val="windowText" lastClr="000000"/>
            </a:solidFill>
          </a:endParaRPr>
        </a:p>
        <a:p>
          <a:pPr algn="l"/>
          <a:r>
            <a:rPr kumimoji="1" lang="ja-JP" altLang="en-US" sz="1000" b="0" u="none">
              <a:solidFill>
                <a:sysClr val="windowText" lastClr="000000"/>
              </a:solidFill>
            </a:rPr>
            <a:t>・後日、事務局より、納品実績の申告が正しい申告であったかを個別にサンプル調査する場合があります。</a:t>
          </a:r>
          <a:endParaRPr kumimoji="1" lang="en-US" altLang="ja-JP" sz="1000" b="0" u="none">
            <a:solidFill>
              <a:sysClr val="windowText" lastClr="000000"/>
            </a:solidFill>
          </a:endParaRPr>
        </a:p>
        <a:p>
          <a:pPr algn="l"/>
          <a:r>
            <a:rPr kumimoji="1" lang="ja-JP" altLang="en-US" sz="1000" b="0" u="none">
              <a:solidFill>
                <a:sysClr val="windowText" lastClr="000000"/>
              </a:solidFill>
            </a:rPr>
            <a:t>　その際に、正しい申告でなかったことが確認された場合、製品及び製造事業者登録の取消措置や当該製品及び当該製造事業</a:t>
          </a:r>
          <a:endParaRPr kumimoji="1" lang="en-US" altLang="ja-JP" sz="1000" b="0" u="none">
            <a:solidFill>
              <a:sysClr val="windowText" lastClr="000000"/>
            </a:solidFill>
          </a:endParaRPr>
        </a:p>
        <a:p>
          <a:pPr algn="l"/>
          <a:r>
            <a:rPr kumimoji="1" lang="ja-JP" altLang="en-US" sz="1000" b="0" u="none">
              <a:solidFill>
                <a:sysClr val="windowText" lastClr="000000"/>
              </a:solidFill>
            </a:rPr>
            <a:t>　者に関する交付決定の取消を</a:t>
          </a:r>
          <a:r>
            <a:rPr kumimoji="1" lang="ja-JP" altLang="en-US" sz="1000" b="0" u="none" strike="noStrike" baseline="0">
              <a:solidFill>
                <a:sysClr val="windowText" lastClr="000000"/>
              </a:solidFill>
            </a:rPr>
            <a:t>する</a:t>
          </a:r>
          <a:r>
            <a:rPr kumimoji="1" lang="ja-JP" altLang="en-US" sz="1000" b="0" u="none">
              <a:solidFill>
                <a:sysClr val="windowText" lastClr="000000"/>
              </a:solidFill>
            </a:rPr>
            <a:t>場合がありますので、予めご留意ください。</a:t>
          </a:r>
          <a:endParaRPr kumimoji="1" lang="en-US" altLang="ja-JP" sz="1000" b="0" u="none">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66675</xdr:colOff>
          <xdr:row>34</xdr:row>
          <xdr:rowOff>9525</xdr:rowOff>
        </xdr:from>
        <xdr:to>
          <xdr:col>44</xdr:col>
          <xdr:colOff>114300</xdr:colOff>
          <xdr:row>35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39</xdr:row>
          <xdr:rowOff>123825</xdr:rowOff>
        </xdr:from>
        <xdr:to>
          <xdr:col>44</xdr:col>
          <xdr:colOff>104775</xdr:colOff>
          <xdr:row>40</xdr:row>
          <xdr:rowOff>152400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42</xdr:row>
          <xdr:rowOff>123825</xdr:rowOff>
        </xdr:from>
        <xdr:to>
          <xdr:col>44</xdr:col>
          <xdr:colOff>104775</xdr:colOff>
          <xdr:row>43</xdr:row>
          <xdr:rowOff>142875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49</xdr:row>
          <xdr:rowOff>152400</xdr:rowOff>
        </xdr:from>
        <xdr:to>
          <xdr:col>44</xdr:col>
          <xdr:colOff>104775</xdr:colOff>
          <xdr:row>51</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53</xdr:row>
          <xdr:rowOff>104775</xdr:rowOff>
        </xdr:from>
        <xdr:to>
          <xdr:col>44</xdr:col>
          <xdr:colOff>104775</xdr:colOff>
          <xdr:row>54</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56</xdr:row>
          <xdr:rowOff>123825</xdr:rowOff>
        </xdr:from>
        <xdr:to>
          <xdr:col>44</xdr:col>
          <xdr:colOff>104775</xdr:colOff>
          <xdr:row>57</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60</xdr:row>
          <xdr:rowOff>9525</xdr:rowOff>
        </xdr:from>
        <xdr:to>
          <xdr:col>44</xdr:col>
          <xdr:colOff>104775</xdr:colOff>
          <xdr:row>61</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72</xdr:row>
          <xdr:rowOff>123825</xdr:rowOff>
        </xdr:from>
        <xdr:to>
          <xdr:col>44</xdr:col>
          <xdr:colOff>104775</xdr:colOff>
          <xdr:row>74</xdr:row>
          <xdr:rowOff>28575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75</xdr:row>
          <xdr:rowOff>123825</xdr:rowOff>
        </xdr:from>
        <xdr:to>
          <xdr:col>44</xdr:col>
          <xdr:colOff>104775</xdr:colOff>
          <xdr:row>77</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80</xdr:row>
          <xdr:rowOff>104775</xdr:rowOff>
        </xdr:from>
        <xdr:to>
          <xdr:col>44</xdr:col>
          <xdr:colOff>123825</xdr:colOff>
          <xdr:row>80</xdr:row>
          <xdr:rowOff>371475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84</xdr:row>
          <xdr:rowOff>114300</xdr:rowOff>
        </xdr:from>
        <xdr:to>
          <xdr:col>44</xdr:col>
          <xdr:colOff>104775</xdr:colOff>
          <xdr:row>86</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89</xdr:row>
          <xdr:rowOff>123825</xdr:rowOff>
        </xdr:from>
        <xdr:to>
          <xdr:col>44</xdr:col>
          <xdr:colOff>104775</xdr:colOff>
          <xdr:row>91</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94</xdr:row>
          <xdr:rowOff>47625</xdr:rowOff>
        </xdr:from>
        <xdr:to>
          <xdr:col>44</xdr:col>
          <xdr:colOff>104775</xdr:colOff>
          <xdr:row>95</xdr:row>
          <xdr:rowOff>85725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98</xdr:row>
          <xdr:rowOff>114300</xdr:rowOff>
        </xdr:from>
        <xdr:to>
          <xdr:col>44</xdr:col>
          <xdr:colOff>104775</xdr:colOff>
          <xdr:row>99</xdr:row>
          <xdr:rowOff>152400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102</xdr:row>
          <xdr:rowOff>219075</xdr:rowOff>
        </xdr:from>
        <xdr:to>
          <xdr:col>44</xdr:col>
          <xdr:colOff>104775</xdr:colOff>
          <xdr:row>104</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105</xdr:row>
          <xdr:rowOff>180975</xdr:rowOff>
        </xdr:from>
        <xdr:to>
          <xdr:col>44</xdr:col>
          <xdr:colOff>104775</xdr:colOff>
          <xdr:row>107</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36</xdr:row>
          <xdr:rowOff>123825</xdr:rowOff>
        </xdr:from>
        <xdr:to>
          <xdr:col>44</xdr:col>
          <xdr:colOff>104775</xdr:colOff>
          <xdr:row>38</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66675</xdr:rowOff>
        </xdr:from>
        <xdr:to>
          <xdr:col>10</xdr:col>
          <xdr:colOff>85725</xdr:colOff>
          <xdr:row>28</xdr:row>
          <xdr:rowOff>104775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45</xdr:row>
          <xdr:rowOff>123825</xdr:rowOff>
        </xdr:from>
        <xdr:to>
          <xdr:col>44</xdr:col>
          <xdr:colOff>104775</xdr:colOff>
          <xdr:row>46</xdr:row>
          <xdr:rowOff>142875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123825</xdr:rowOff>
        </xdr:from>
        <xdr:to>
          <xdr:col>5</xdr:col>
          <xdr:colOff>9525</xdr:colOff>
          <xdr:row>14</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xdr:row>
          <xdr:rowOff>142875</xdr:rowOff>
        </xdr:from>
        <xdr:to>
          <xdr:col>5</xdr:col>
          <xdr:colOff>9525</xdr:colOff>
          <xdr:row>17</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66675</xdr:rowOff>
        </xdr:from>
        <xdr:to>
          <xdr:col>5</xdr:col>
          <xdr:colOff>9525</xdr:colOff>
          <xdr:row>33</xdr:row>
          <xdr:rowOff>104775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xdr:row>
          <xdr:rowOff>142875</xdr:rowOff>
        </xdr:from>
        <xdr:to>
          <xdr:col>5</xdr:col>
          <xdr:colOff>9525</xdr:colOff>
          <xdr:row>20</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39</xdr:row>
          <xdr:rowOff>66675</xdr:rowOff>
        </xdr:from>
        <xdr:to>
          <xdr:col>5</xdr:col>
          <xdr:colOff>9525</xdr:colOff>
          <xdr:row>40</xdr:row>
          <xdr:rowOff>104775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46</xdr:row>
          <xdr:rowOff>66675</xdr:rowOff>
        </xdr:from>
        <xdr:to>
          <xdr:col>5</xdr:col>
          <xdr:colOff>9525</xdr:colOff>
          <xdr:row>47</xdr:row>
          <xdr:rowOff>104775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47625</xdr:rowOff>
        </xdr:from>
        <xdr:to>
          <xdr:col>5</xdr:col>
          <xdr:colOff>28575</xdr:colOff>
          <xdr:row>23</xdr:row>
          <xdr:rowOff>104775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142875</xdr:rowOff>
        </xdr:from>
        <xdr:to>
          <xdr:col>5</xdr:col>
          <xdr:colOff>9525</xdr:colOff>
          <xdr:row>29</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66</xdr:row>
          <xdr:rowOff>123825</xdr:rowOff>
        </xdr:from>
        <xdr:to>
          <xdr:col>5</xdr:col>
          <xdr:colOff>9525</xdr:colOff>
          <xdr:row>68</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69</xdr:row>
          <xdr:rowOff>142875</xdr:rowOff>
        </xdr:from>
        <xdr:to>
          <xdr:col>5</xdr:col>
          <xdr:colOff>9525</xdr:colOff>
          <xdr:row>71</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72</xdr:row>
          <xdr:rowOff>142875</xdr:rowOff>
        </xdr:from>
        <xdr:to>
          <xdr:col>5</xdr:col>
          <xdr:colOff>9525</xdr:colOff>
          <xdr:row>74</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75</xdr:row>
          <xdr:rowOff>123825</xdr:rowOff>
        </xdr:from>
        <xdr:to>
          <xdr:col>5</xdr:col>
          <xdr:colOff>9525</xdr:colOff>
          <xdr:row>77</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78</xdr:row>
          <xdr:rowOff>142875</xdr:rowOff>
        </xdr:from>
        <xdr:to>
          <xdr:col>5</xdr:col>
          <xdr:colOff>9525</xdr:colOff>
          <xdr:row>80</xdr:row>
          <xdr:rowOff>28575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82</xdr:row>
          <xdr:rowOff>9525</xdr:rowOff>
        </xdr:from>
        <xdr:to>
          <xdr:col>5</xdr:col>
          <xdr:colOff>0</xdr:colOff>
          <xdr:row>83</xdr:row>
          <xdr:rowOff>47625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85</xdr:row>
          <xdr:rowOff>0</xdr:rowOff>
        </xdr:from>
        <xdr:to>
          <xdr:col>5</xdr:col>
          <xdr:colOff>9525</xdr:colOff>
          <xdr:row>86</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4" dT="2024-04-08T11:03:46.61" personId="{00000000-0000-0000-0000-000000000000}" id="{C8C005F1-AE03-4180-88D6-71BE4EB814D5}">
    <text>y5＋y6を削除。他のシートも同様。</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drawing" Target="../drawings/drawing4.x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printerSettings" Target="../printerSettings/printerSettings4.bin"/><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hyperlink" Target="https://www.houjin-bangou.nta.go.jp/" TargetMode="External"/><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vmlDrawing" Target="../drawings/vmlDrawing3.v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vmlDrawing" Target="../drawings/vmlDrawing4.v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 Type="http://schemas.openxmlformats.org/officeDocument/2006/relationships/drawing" Target="../drawings/drawing5.xml"/><Relationship Id="rId16" Type="http://schemas.openxmlformats.org/officeDocument/2006/relationships/ctrlProp" Target="../ctrlProps/ctrlProp60.xml"/><Relationship Id="rId1" Type="http://schemas.openxmlformats.org/officeDocument/2006/relationships/printerSettings" Target="../printerSettings/printerSettings6.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8A922-54BE-48B0-B175-8FF937683540}">
  <sheetPr codeName="Sheet1">
    <tabColor rgb="FFFFFF00"/>
    <pageSetUpPr fitToPage="1"/>
  </sheetPr>
  <dimension ref="A1:Q63"/>
  <sheetViews>
    <sheetView showGridLines="0" view="pageBreakPreview" zoomScale="115" zoomScaleNormal="100" zoomScaleSheetLayoutView="115" workbookViewId="0"/>
  </sheetViews>
  <sheetFormatPr defaultRowHeight="13.5" x14ac:dyDescent="0.15"/>
  <cols>
    <col min="1" max="1" width="5.375" customWidth="1"/>
    <col min="2" max="2" width="13.625" customWidth="1"/>
    <col min="3" max="3" width="3.5" customWidth="1"/>
    <col min="4" max="4" width="19" customWidth="1"/>
    <col min="5" max="5" width="3.125" customWidth="1"/>
    <col min="6" max="6" width="18" customWidth="1"/>
    <col min="7" max="7" width="3.25" customWidth="1"/>
    <col min="8" max="8" width="6.875" customWidth="1"/>
    <col min="9" max="9" width="12.625" customWidth="1"/>
    <col min="10" max="10" width="10.5" customWidth="1"/>
    <col min="11" max="11" width="5.375" customWidth="1"/>
    <col min="12" max="12" width="12.625" style="163" hidden="1" customWidth="1"/>
    <col min="13" max="16" width="9" style="163" hidden="1" customWidth="1"/>
  </cols>
  <sheetData>
    <row r="1" spans="1:17" x14ac:dyDescent="0.15">
      <c r="A1" t="str">
        <f>IF(審査結果サマリ!E4&lt;&gt;"","工業会審査管理番号：　" &amp;審査結果サマリ!C2,"")</f>
        <v/>
      </c>
    </row>
    <row r="2" spans="1:17" ht="24" x14ac:dyDescent="0.15">
      <c r="A2" s="231" t="s">
        <v>418</v>
      </c>
      <c r="B2" s="231"/>
      <c r="C2" s="231"/>
      <c r="D2" s="231"/>
      <c r="E2" s="231"/>
      <c r="F2" s="231"/>
      <c r="G2" s="231"/>
      <c r="H2" s="231"/>
      <c r="I2" s="231"/>
      <c r="J2" s="231"/>
      <c r="K2" s="231"/>
    </row>
    <row r="3" spans="1:17" ht="14.25" thickBot="1" x14ac:dyDescent="0.2"/>
    <row r="4" spans="1:17" ht="20.25" customHeight="1" thickBot="1" x14ac:dyDescent="0.2">
      <c r="B4" s="11" t="s">
        <v>0</v>
      </c>
      <c r="C4" s="232"/>
      <c r="D4" s="233"/>
      <c r="E4" s="233"/>
      <c r="F4" s="233"/>
      <c r="G4" s="233"/>
      <c r="H4" s="233"/>
      <c r="I4" s="234"/>
    </row>
    <row r="5" spans="1:17" ht="20.25" customHeight="1" thickBot="1" x14ac:dyDescent="0.2">
      <c r="B5" s="11" t="s">
        <v>1</v>
      </c>
      <c r="C5" s="232"/>
      <c r="D5" s="233"/>
      <c r="E5" s="233"/>
      <c r="F5" s="233"/>
      <c r="G5" s="233"/>
      <c r="H5" s="233"/>
      <c r="I5" s="234"/>
    </row>
    <row r="7" spans="1:17" ht="39.75" customHeight="1" x14ac:dyDescent="0.15">
      <c r="B7" s="235" t="s">
        <v>419</v>
      </c>
      <c r="C7" s="235"/>
      <c r="D7" s="235"/>
      <c r="E7" s="235"/>
      <c r="F7" s="235"/>
      <c r="G7" s="235"/>
      <c r="H7" s="235"/>
      <c r="I7" s="235"/>
      <c r="J7" s="235"/>
    </row>
    <row r="9" spans="1:17" ht="17.25" x14ac:dyDescent="0.15">
      <c r="B9" s="18"/>
      <c r="C9" s="28" t="s">
        <v>2</v>
      </c>
      <c r="D9" s="28"/>
      <c r="E9" s="19"/>
      <c r="F9" s="19"/>
      <c r="G9" s="19"/>
      <c r="H9" s="19"/>
      <c r="I9" s="19"/>
      <c r="J9" s="20"/>
    </row>
    <row r="10" spans="1:17" x14ac:dyDescent="0.15">
      <c r="B10" s="21"/>
      <c r="J10" s="22"/>
    </row>
    <row r="11" spans="1:17" x14ac:dyDescent="0.15">
      <c r="B11" s="21"/>
      <c r="C11" s="193" t="s">
        <v>3</v>
      </c>
      <c r="D11" s="194"/>
      <c r="E11" s="236" t="s">
        <v>451</v>
      </c>
      <c r="F11" s="237"/>
      <c r="G11" s="237"/>
      <c r="H11" s="237"/>
      <c r="I11" s="238"/>
      <c r="J11" s="22"/>
    </row>
    <row r="12" spans="1:17" x14ac:dyDescent="0.15">
      <c r="B12" s="21"/>
      <c r="C12" s="195"/>
      <c r="D12" s="19"/>
      <c r="E12" s="196"/>
      <c r="F12" s="197"/>
      <c r="G12" s="197"/>
      <c r="H12" s="197"/>
      <c r="I12" s="197"/>
      <c r="J12" s="22"/>
      <c r="Q12" s="198" t="str">
        <f>IF(L15+L20&gt;0,"","業種・業務領域のなかから、一つ以上を選択してください")</f>
        <v>業種・業務領域のなかから、一つ以上を選択してください</v>
      </c>
    </row>
    <row r="13" spans="1:17" ht="14.25" thickBot="1" x14ac:dyDescent="0.2">
      <c r="B13" s="21"/>
      <c r="C13" s="228" t="s">
        <v>5</v>
      </c>
      <c r="D13" s="229"/>
      <c r="E13" s="228" t="s">
        <v>7</v>
      </c>
      <c r="F13" s="230"/>
      <c r="G13" s="230"/>
      <c r="H13" s="230"/>
      <c r="I13" s="229"/>
      <c r="J13" s="22"/>
      <c r="L13" s="199" t="str">
        <f>L17&amp;L22</f>
        <v xml:space="preserve">                  </v>
      </c>
      <c r="M13" s="199" t="s">
        <v>420</v>
      </c>
      <c r="N13" s="199"/>
      <c r="O13" s="199"/>
      <c r="P13" s="199"/>
    </row>
    <row r="14" spans="1:17" ht="15.75" customHeight="1" x14ac:dyDescent="0.15">
      <c r="B14" s="21"/>
      <c r="C14" s="239"/>
      <c r="D14" s="242" t="s">
        <v>421</v>
      </c>
      <c r="E14" s="200"/>
      <c r="F14" s="201" t="s">
        <v>151</v>
      </c>
      <c r="G14" s="202"/>
      <c r="H14" s="245" t="s">
        <v>422</v>
      </c>
      <c r="I14" s="246"/>
      <c r="J14" s="22"/>
      <c r="L14" s="199" t="b">
        <v>0</v>
      </c>
      <c r="M14" s="199" t="b">
        <v>0</v>
      </c>
      <c r="N14" s="199" t="b">
        <v>0</v>
      </c>
      <c r="O14" s="199" t="str">
        <f t="shared" ref="O14:O23" si="0">IF(M14,F14,"")</f>
        <v/>
      </c>
      <c r="P14" s="199" t="str">
        <f t="shared" ref="P14:P23" si="1">IF(N14,H14,"")</f>
        <v/>
      </c>
      <c r="Q14" s="198" t="str">
        <f>IF(L14,IF(L15&gt;0,"OK","業務領域を一つ以上選択してください。"),IF(L15=0,"OK","未選択の業種の場合、業務領域は選択できません。"))</f>
        <v>OK</v>
      </c>
    </row>
    <row r="15" spans="1:17" ht="15.75" customHeight="1" x14ac:dyDescent="0.15">
      <c r="B15" s="21"/>
      <c r="C15" s="240"/>
      <c r="D15" s="243"/>
      <c r="E15" s="203"/>
      <c r="F15" s="204" t="s">
        <v>157</v>
      </c>
      <c r="G15" s="41"/>
      <c r="H15" s="247" t="s">
        <v>423</v>
      </c>
      <c r="I15" s="248"/>
      <c r="J15" s="22"/>
      <c r="L15" s="199">
        <f>COUNTIF(M14:N18,TRUE)</f>
        <v>0</v>
      </c>
      <c r="M15" s="199" t="b">
        <v>0</v>
      </c>
      <c r="N15" s="199" t="b">
        <v>0</v>
      </c>
      <c r="O15" s="199" t="str">
        <f t="shared" si="0"/>
        <v/>
      </c>
      <c r="P15" s="199" t="str">
        <f t="shared" si="1"/>
        <v/>
      </c>
    </row>
    <row r="16" spans="1:17" ht="15.75" customHeight="1" x14ac:dyDescent="0.15">
      <c r="B16" s="21"/>
      <c r="C16" s="240"/>
      <c r="D16" s="243"/>
      <c r="E16" s="203"/>
      <c r="F16" s="204" t="s">
        <v>424</v>
      </c>
      <c r="G16" s="41"/>
      <c r="H16" s="247"/>
      <c r="I16" s="248"/>
      <c r="J16" s="22"/>
      <c r="L16" s="199" t="str">
        <f>IF(L14,D14,"")</f>
        <v/>
      </c>
      <c r="M16" s="199" t="b">
        <v>0</v>
      </c>
      <c r="N16" s="199" t="b">
        <v>0</v>
      </c>
      <c r="O16" s="199" t="str">
        <f t="shared" si="0"/>
        <v/>
      </c>
      <c r="P16" s="199" t="str">
        <f t="shared" si="1"/>
        <v/>
      </c>
    </row>
    <row r="17" spans="2:17" ht="15.75" customHeight="1" x14ac:dyDescent="0.15">
      <c r="B17" s="21"/>
      <c r="C17" s="240"/>
      <c r="D17" s="243"/>
      <c r="E17" s="203"/>
      <c r="F17" s="204" t="s">
        <v>169</v>
      </c>
      <c r="G17" s="41"/>
      <c r="H17" s="247"/>
      <c r="I17" s="248"/>
      <c r="J17" s="22"/>
      <c r="L17" s="199" t="str">
        <f>L16&amp;O14 &amp;" "&amp;O15 &amp;" "&amp;O16 &amp;" "&amp;O17 &amp;" "&amp;O18 &amp;" "&amp;P14 &amp;" "&amp;P15 &amp;" "&amp;P16 &amp;" "&amp;P17 &amp;" "&amp;P18</f>
        <v xml:space="preserve">         </v>
      </c>
      <c r="M17" s="199" t="b">
        <v>0</v>
      </c>
      <c r="N17" s="199" t="b">
        <v>0</v>
      </c>
      <c r="O17" s="199" t="str">
        <f t="shared" si="0"/>
        <v/>
      </c>
      <c r="P17" s="199" t="str">
        <f t="shared" si="1"/>
        <v/>
      </c>
    </row>
    <row r="18" spans="2:17" ht="15.75" customHeight="1" thickBot="1" x14ac:dyDescent="0.2">
      <c r="B18" s="21"/>
      <c r="C18" s="241"/>
      <c r="D18" s="244"/>
      <c r="E18" s="205"/>
      <c r="F18" s="206" t="s">
        <v>425</v>
      </c>
      <c r="G18" s="207"/>
      <c r="H18" s="249"/>
      <c r="I18" s="250"/>
      <c r="J18" s="22"/>
      <c r="L18" s="199"/>
      <c r="M18" s="199" t="b">
        <v>0</v>
      </c>
      <c r="N18" s="199" t="b">
        <v>0</v>
      </c>
      <c r="O18" s="199" t="str">
        <f t="shared" si="0"/>
        <v/>
      </c>
      <c r="P18" s="199" t="str">
        <f t="shared" si="1"/>
        <v/>
      </c>
    </row>
    <row r="19" spans="2:17" ht="15.75" customHeight="1" x14ac:dyDescent="0.15">
      <c r="B19" s="21"/>
      <c r="C19" s="239"/>
      <c r="D19" s="242" t="s">
        <v>426</v>
      </c>
      <c r="E19" s="200"/>
      <c r="F19" s="201" t="s">
        <v>151</v>
      </c>
      <c r="G19" s="202"/>
      <c r="H19" s="245" t="s">
        <v>179</v>
      </c>
      <c r="I19" s="246"/>
      <c r="J19" s="22"/>
      <c r="L19" s="199" t="b">
        <v>0</v>
      </c>
      <c r="M19" s="199" t="b">
        <v>0</v>
      </c>
      <c r="N19" s="199" t="b">
        <v>0</v>
      </c>
      <c r="O19" s="199" t="str">
        <f t="shared" si="0"/>
        <v/>
      </c>
      <c r="P19" s="199" t="str">
        <f t="shared" si="1"/>
        <v/>
      </c>
      <c r="Q19" s="198" t="str">
        <f>IF(L19,IF(L20&gt;0,"OK","業務領域を一つ以上選択してください。"),IF(L20=0,"OK","未選択の業種の場合、業務領域は選択できません。"))</f>
        <v>OK</v>
      </c>
    </row>
    <row r="20" spans="2:17" ht="15.75" customHeight="1" x14ac:dyDescent="0.15">
      <c r="B20" s="21"/>
      <c r="C20" s="240"/>
      <c r="D20" s="243"/>
      <c r="E20" s="203"/>
      <c r="F20" s="204" t="s">
        <v>156</v>
      </c>
      <c r="G20" s="41"/>
      <c r="H20" s="247" t="s">
        <v>185</v>
      </c>
      <c r="I20" s="248"/>
      <c r="J20" s="22"/>
      <c r="L20" s="199">
        <f>COUNTIF(M19:N23,TRUE)</f>
        <v>0</v>
      </c>
      <c r="M20" s="199" t="b">
        <v>0</v>
      </c>
      <c r="N20" s="199" t="b">
        <v>0</v>
      </c>
      <c r="O20" s="199" t="str">
        <f t="shared" si="0"/>
        <v/>
      </c>
      <c r="P20" s="199" t="str">
        <f t="shared" si="1"/>
        <v/>
      </c>
    </row>
    <row r="21" spans="2:17" ht="15.75" customHeight="1" x14ac:dyDescent="0.15">
      <c r="B21" s="21"/>
      <c r="C21" s="240"/>
      <c r="D21" s="243"/>
      <c r="E21" s="203"/>
      <c r="F21" s="204" t="s">
        <v>162</v>
      </c>
      <c r="G21" s="41"/>
      <c r="H21" s="247" t="s">
        <v>423</v>
      </c>
      <c r="I21" s="248"/>
      <c r="J21" s="22"/>
      <c r="L21" s="199" t="str">
        <f>IF(L19,D19,"")</f>
        <v/>
      </c>
      <c r="M21" s="199" t="b">
        <v>0</v>
      </c>
      <c r="N21" s="199" t="b">
        <v>0</v>
      </c>
      <c r="O21" s="199" t="str">
        <f t="shared" si="0"/>
        <v/>
      </c>
      <c r="P21" s="199" t="str">
        <f t="shared" si="1"/>
        <v/>
      </c>
    </row>
    <row r="22" spans="2:17" ht="15.75" customHeight="1" x14ac:dyDescent="0.15">
      <c r="B22" s="21"/>
      <c r="C22" s="240"/>
      <c r="D22" s="243"/>
      <c r="E22" s="203"/>
      <c r="F22" s="204" t="s">
        <v>169</v>
      </c>
      <c r="G22" s="41"/>
      <c r="H22" s="247"/>
      <c r="I22" s="248"/>
      <c r="J22" s="22"/>
      <c r="L22" s="199" t="str">
        <f>L21&amp;O19 &amp;" "&amp;O20 &amp;" "&amp;O21 &amp;" "&amp;O22 &amp;" "&amp;O23 &amp;" "&amp;P19 &amp;" "&amp;P20 &amp;" "&amp;P21 &amp;" "&amp;P22 &amp;" "&amp;P23</f>
        <v xml:space="preserve">         </v>
      </c>
      <c r="M22" s="199" t="b">
        <v>0</v>
      </c>
      <c r="N22" s="199" t="b">
        <v>0</v>
      </c>
      <c r="O22" s="199" t="str">
        <f t="shared" si="0"/>
        <v/>
      </c>
      <c r="P22" s="199" t="str">
        <f t="shared" si="1"/>
        <v/>
      </c>
    </row>
    <row r="23" spans="2:17" ht="15.75" customHeight="1" thickBot="1" x14ac:dyDescent="0.2">
      <c r="B23" s="21"/>
      <c r="C23" s="241"/>
      <c r="D23" s="244"/>
      <c r="E23" s="205"/>
      <c r="F23" s="206" t="s">
        <v>425</v>
      </c>
      <c r="G23" s="207"/>
      <c r="H23" s="249"/>
      <c r="I23" s="250"/>
      <c r="J23" s="22"/>
      <c r="L23" s="199"/>
      <c r="M23" s="199" t="b">
        <v>0</v>
      </c>
      <c r="N23" s="199" t="b">
        <v>0</v>
      </c>
      <c r="O23" s="199" t="str">
        <f t="shared" si="0"/>
        <v/>
      </c>
      <c r="P23" s="199" t="str">
        <f t="shared" si="1"/>
        <v/>
      </c>
    </row>
    <row r="24" spans="2:17" x14ac:dyDescent="0.15">
      <c r="B24" s="23"/>
      <c r="C24" s="4"/>
      <c r="D24" s="4"/>
      <c r="E24" s="4"/>
      <c r="F24" s="4"/>
      <c r="G24" s="4"/>
      <c r="H24" s="8"/>
      <c r="I24" s="8"/>
      <c r="J24" s="24"/>
    </row>
    <row r="26" spans="2:17" ht="17.25" x14ac:dyDescent="0.15">
      <c r="B26" s="18"/>
      <c r="C26" s="28" t="s">
        <v>9</v>
      </c>
      <c r="D26" s="28"/>
      <c r="E26" s="19"/>
      <c r="F26" s="19"/>
      <c r="G26" s="19"/>
      <c r="H26" s="19"/>
      <c r="I26" s="19"/>
      <c r="J26" s="20"/>
      <c r="L26"/>
      <c r="M26"/>
      <c r="N26"/>
      <c r="O26"/>
      <c r="P26"/>
    </row>
    <row r="27" spans="2:17" ht="14.25" thickBot="1" x14ac:dyDescent="0.2">
      <c r="B27" s="21"/>
      <c r="C27" s="225"/>
      <c r="D27" s="225"/>
      <c r="E27" s="225"/>
      <c r="F27" s="225"/>
      <c r="G27" s="225"/>
      <c r="H27" s="225"/>
      <c r="I27" s="225"/>
      <c r="J27" s="22"/>
      <c r="L27"/>
      <c r="M27"/>
      <c r="N27"/>
      <c r="O27"/>
      <c r="P27"/>
    </row>
    <row r="28" spans="2:17" ht="14.25" thickBot="1" x14ac:dyDescent="0.2">
      <c r="B28" s="21"/>
      <c r="C28" s="251" t="s">
        <v>427</v>
      </c>
      <c r="D28" s="252"/>
      <c r="E28" s="253"/>
      <c r="F28" s="254"/>
      <c r="G28" s="254"/>
      <c r="H28" s="255"/>
      <c r="I28" s="225"/>
      <c r="J28" s="22"/>
      <c r="L28"/>
      <c r="M28"/>
      <c r="N28"/>
      <c r="O28"/>
      <c r="P28"/>
    </row>
    <row r="29" spans="2:17" ht="14.25" thickBot="1" x14ac:dyDescent="0.2">
      <c r="B29" s="21"/>
      <c r="C29" s="251" t="s">
        <v>10</v>
      </c>
      <c r="D29" s="252"/>
      <c r="E29" s="253"/>
      <c r="F29" s="254"/>
      <c r="G29" s="254"/>
      <c r="H29" s="255"/>
      <c r="I29" s="225"/>
      <c r="J29" s="22"/>
      <c r="L29"/>
      <c r="M29"/>
      <c r="N29"/>
      <c r="O29"/>
      <c r="P29"/>
    </row>
    <row r="30" spans="2:17" ht="14.25" thickBot="1" x14ac:dyDescent="0.2">
      <c r="B30" s="21"/>
      <c r="C30" s="251" t="s">
        <v>428</v>
      </c>
      <c r="D30" s="252"/>
      <c r="E30" s="253"/>
      <c r="F30" s="254"/>
      <c r="G30" s="254"/>
      <c r="H30" s="255"/>
      <c r="I30" s="225"/>
      <c r="J30" s="22"/>
      <c r="L30"/>
      <c r="M30"/>
      <c r="N30"/>
      <c r="O30"/>
      <c r="P30"/>
    </row>
    <row r="31" spans="2:17" x14ac:dyDescent="0.15">
      <c r="B31" s="21"/>
      <c r="C31" s="19" t="s">
        <v>429</v>
      </c>
      <c r="D31" s="19"/>
      <c r="E31" s="226"/>
      <c r="F31" s="226"/>
      <c r="G31" s="226"/>
      <c r="H31" s="226"/>
      <c r="I31" s="225"/>
      <c r="J31" s="22"/>
      <c r="L31"/>
      <c r="M31"/>
      <c r="N31"/>
      <c r="O31"/>
      <c r="P31"/>
    </row>
    <row r="32" spans="2:17" ht="13.5" customHeight="1" x14ac:dyDescent="0.15">
      <c r="B32" s="23"/>
      <c r="C32" s="4"/>
      <c r="D32" s="4"/>
      <c r="E32" s="219"/>
      <c r="F32" s="219"/>
      <c r="G32" s="219"/>
      <c r="H32" s="219"/>
      <c r="I32" s="4"/>
      <c r="J32" s="24"/>
      <c r="L32"/>
      <c r="M32"/>
      <c r="N32"/>
      <c r="O32"/>
      <c r="P32"/>
    </row>
    <row r="34" spans="1:17" ht="13.5" customHeight="1" x14ac:dyDescent="0.15">
      <c r="B34" s="18"/>
      <c r="C34" s="28" t="s">
        <v>449</v>
      </c>
      <c r="D34" s="19"/>
      <c r="E34" s="211"/>
      <c r="F34" s="211"/>
      <c r="G34" s="211"/>
      <c r="H34" s="211"/>
      <c r="I34" s="19"/>
      <c r="J34" s="20"/>
      <c r="L34"/>
      <c r="M34"/>
      <c r="N34"/>
      <c r="O34"/>
      <c r="P34"/>
    </row>
    <row r="35" spans="1:17" ht="13.5" customHeight="1" x14ac:dyDescent="0.15">
      <c r="B35" s="21"/>
      <c r="C35" s="225"/>
      <c r="D35" s="225"/>
      <c r="E35" s="163"/>
      <c r="F35" s="163"/>
      <c r="G35" s="163"/>
      <c r="H35" s="163"/>
      <c r="J35" s="22"/>
      <c r="L35"/>
      <c r="M35"/>
      <c r="N35"/>
      <c r="O35"/>
      <c r="P35"/>
    </row>
    <row r="36" spans="1:17" ht="41.25" customHeight="1" thickBot="1" x14ac:dyDescent="0.2">
      <c r="B36" s="21"/>
      <c r="C36" s="266" t="s">
        <v>446</v>
      </c>
      <c r="D36" s="267"/>
      <c r="E36" s="267"/>
      <c r="F36" s="267"/>
      <c r="G36" s="267"/>
      <c r="H36" s="267"/>
      <c r="I36" s="268"/>
      <c r="J36" s="22"/>
      <c r="L36"/>
      <c r="M36"/>
      <c r="N36"/>
      <c r="O36"/>
      <c r="P36"/>
    </row>
    <row r="37" spans="1:17" ht="82.5" customHeight="1" thickBot="1" x14ac:dyDescent="0.2">
      <c r="B37" s="21"/>
      <c r="C37" s="269"/>
      <c r="D37" s="270"/>
      <c r="E37" s="270"/>
      <c r="F37" s="270"/>
      <c r="G37" s="270"/>
      <c r="H37" s="270"/>
      <c r="I37" s="271"/>
      <c r="J37" s="22"/>
      <c r="L37"/>
      <c r="M37"/>
      <c r="N37"/>
      <c r="O37"/>
      <c r="P37"/>
    </row>
    <row r="38" spans="1:17" x14ac:dyDescent="0.15">
      <c r="B38" s="23"/>
      <c r="C38" s="4"/>
      <c r="D38" s="4"/>
      <c r="E38" s="4"/>
      <c r="F38" s="4"/>
      <c r="G38" s="4"/>
      <c r="H38" s="4"/>
      <c r="I38" s="4"/>
      <c r="J38" s="24"/>
      <c r="L38"/>
      <c r="M38"/>
      <c r="N38"/>
      <c r="O38"/>
      <c r="P38"/>
    </row>
    <row r="39" spans="1:17" s="163" customFormat="1" x14ac:dyDescent="0.15">
      <c r="A39"/>
      <c r="B39"/>
      <c r="C39"/>
      <c r="D39"/>
      <c r="E39"/>
      <c r="F39"/>
      <c r="G39"/>
      <c r="H39" s="5"/>
      <c r="I39" s="5"/>
      <c r="J39"/>
      <c r="K39"/>
      <c r="Q39"/>
    </row>
    <row r="40" spans="1:17" s="163" customFormat="1" ht="17.25" x14ac:dyDescent="0.15">
      <c r="A40"/>
      <c r="B40" s="18"/>
      <c r="C40" s="28" t="s">
        <v>11</v>
      </c>
      <c r="D40" s="28"/>
      <c r="E40" s="19"/>
      <c r="F40" s="19"/>
      <c r="G40" s="19"/>
      <c r="H40" s="25"/>
      <c r="I40" s="25"/>
      <c r="J40" s="20"/>
      <c r="K40"/>
      <c r="Q40"/>
    </row>
    <row r="41" spans="1:17" s="163" customFormat="1" ht="14.25" thickBot="1" x14ac:dyDescent="0.2">
      <c r="A41"/>
      <c r="B41" s="21"/>
      <c r="C41"/>
      <c r="D41"/>
      <c r="E41"/>
      <c r="F41"/>
      <c r="G41"/>
      <c r="H41" s="5"/>
      <c r="I41" s="5"/>
      <c r="J41" s="22"/>
      <c r="K41"/>
      <c r="Q41"/>
    </row>
    <row r="42" spans="1:17" s="163" customFormat="1" ht="14.25" thickBot="1" x14ac:dyDescent="0.2">
      <c r="A42"/>
      <c r="B42" s="21"/>
      <c r="C42" s="256" t="s">
        <v>12</v>
      </c>
      <c r="D42" s="251"/>
      <c r="E42" s="257"/>
      <c r="F42" s="258"/>
      <c r="G42" s="258"/>
      <c r="H42" s="259"/>
      <c r="I42" s="208" t="s">
        <v>447</v>
      </c>
      <c r="J42" s="22"/>
      <c r="K42"/>
      <c r="Q42"/>
    </row>
    <row r="43" spans="1:17" s="163" customFormat="1" ht="14.25" thickBot="1" x14ac:dyDescent="0.2">
      <c r="A43"/>
      <c r="B43" s="21"/>
      <c r="C43" s="256" t="s">
        <v>408</v>
      </c>
      <c r="D43" s="251"/>
      <c r="E43" s="257"/>
      <c r="F43" s="258"/>
      <c r="G43" s="258"/>
      <c r="H43" s="259"/>
      <c r="I43" s="208" t="s">
        <v>447</v>
      </c>
      <c r="J43" s="22"/>
      <c r="K43"/>
      <c r="Q43"/>
    </row>
    <row r="44" spans="1:17" s="163" customFormat="1" x14ac:dyDescent="0.15">
      <c r="A44"/>
      <c r="B44" s="23"/>
      <c r="C44" s="4"/>
      <c r="D44" s="4"/>
      <c r="E44" s="4"/>
      <c r="F44" s="4"/>
      <c r="G44" s="4"/>
      <c r="H44" s="36"/>
      <c r="I44" s="8"/>
      <c r="J44" s="24"/>
      <c r="K44"/>
      <c r="Q44"/>
    </row>
    <row r="45" spans="1:17" s="163" customFormat="1" x14ac:dyDescent="0.15">
      <c r="A45"/>
      <c r="B45"/>
      <c r="C45"/>
      <c r="D45"/>
      <c r="E45"/>
      <c r="F45"/>
      <c r="G45"/>
      <c r="H45"/>
      <c r="I45"/>
      <c r="J45"/>
      <c r="K45" s="33" t="s">
        <v>14</v>
      </c>
      <c r="Q45"/>
    </row>
    <row r="46" spans="1:17" s="163" customFormat="1" ht="17.25" x14ac:dyDescent="0.15">
      <c r="B46" s="209"/>
      <c r="C46" s="210" t="s">
        <v>430</v>
      </c>
      <c r="D46" s="210"/>
      <c r="E46" s="211"/>
      <c r="F46" s="211"/>
      <c r="G46" s="211"/>
      <c r="H46" s="212"/>
      <c r="I46" s="212"/>
      <c r="J46" s="213"/>
    </row>
    <row r="47" spans="1:17" s="163" customFormat="1" ht="14.25" thickBot="1" x14ac:dyDescent="0.2">
      <c r="B47" s="214"/>
      <c r="H47" s="215"/>
      <c r="I47" s="215"/>
      <c r="J47" s="216"/>
    </row>
    <row r="48" spans="1:17" s="163" customFormat="1" ht="14.25" thickBot="1" x14ac:dyDescent="0.2">
      <c r="B48" s="214"/>
      <c r="C48" s="260" t="s">
        <v>431</v>
      </c>
      <c r="D48" s="261"/>
      <c r="E48" s="262" t="s">
        <v>432</v>
      </c>
      <c r="F48" s="263"/>
      <c r="G48" s="263"/>
      <c r="H48" s="263"/>
      <c r="I48" s="264"/>
      <c r="J48" s="216"/>
    </row>
    <row r="49" spans="2:10" s="163" customFormat="1" ht="14.25" thickBot="1" x14ac:dyDescent="0.2">
      <c r="B49" s="214"/>
      <c r="C49" s="260" t="s">
        <v>433</v>
      </c>
      <c r="D49" s="261"/>
      <c r="E49" s="262" t="s">
        <v>432</v>
      </c>
      <c r="F49" s="263"/>
      <c r="G49" s="263"/>
      <c r="H49" s="263"/>
      <c r="I49" s="264"/>
      <c r="J49" s="216"/>
    </row>
    <row r="50" spans="2:10" s="163" customFormat="1" ht="14.25" thickBot="1" x14ac:dyDescent="0.2">
      <c r="B50" s="214"/>
      <c r="C50" s="260" t="s">
        <v>434</v>
      </c>
      <c r="D50" s="261"/>
      <c r="E50" s="262" t="s">
        <v>432</v>
      </c>
      <c r="F50" s="263"/>
      <c r="G50" s="263"/>
      <c r="H50" s="263"/>
      <c r="I50" s="264"/>
      <c r="J50" s="216"/>
    </row>
    <row r="51" spans="2:10" s="163" customFormat="1" ht="14.25" thickBot="1" x14ac:dyDescent="0.2">
      <c r="B51" s="214"/>
      <c r="C51" s="260" t="s">
        <v>435</v>
      </c>
      <c r="D51" s="261"/>
      <c r="E51" s="262" t="s">
        <v>432</v>
      </c>
      <c r="F51" s="263"/>
      <c r="G51" s="263"/>
      <c r="H51" s="263"/>
      <c r="I51" s="264"/>
      <c r="J51" s="216"/>
    </row>
    <row r="52" spans="2:10" s="163" customFormat="1" ht="14.25" thickBot="1" x14ac:dyDescent="0.2">
      <c r="B52" s="214"/>
      <c r="C52" s="260" t="s">
        <v>436</v>
      </c>
      <c r="D52" s="261"/>
      <c r="E52" s="262" t="s">
        <v>432</v>
      </c>
      <c r="F52" s="263"/>
      <c r="G52" s="263"/>
      <c r="H52" s="263"/>
      <c r="I52" s="264"/>
      <c r="J52" s="216"/>
    </row>
    <row r="53" spans="2:10" s="163" customFormat="1" x14ac:dyDescent="0.15">
      <c r="B53" s="214"/>
      <c r="C53" s="163" t="s">
        <v>437</v>
      </c>
      <c r="H53" s="217"/>
      <c r="I53" s="215"/>
      <c r="J53" s="216"/>
    </row>
    <row r="54" spans="2:10" s="163" customFormat="1" x14ac:dyDescent="0.15">
      <c r="B54" s="218"/>
      <c r="C54" s="219"/>
      <c r="D54" s="219"/>
      <c r="E54" s="219"/>
      <c r="F54" s="219"/>
      <c r="G54" s="219"/>
      <c r="H54" s="220"/>
      <c r="I54" s="221"/>
      <c r="J54" s="222"/>
    </row>
    <row r="55" spans="2:10" s="163" customFormat="1" x14ac:dyDescent="0.15"/>
    <row r="56" spans="2:10" s="163" customFormat="1" x14ac:dyDescent="0.15">
      <c r="C56" s="275" t="s">
        <v>438</v>
      </c>
      <c r="D56" s="276"/>
      <c r="E56" s="275"/>
      <c r="F56" s="277"/>
      <c r="G56" s="277"/>
      <c r="H56" s="277"/>
      <c r="I56" s="276"/>
    </row>
    <row r="57" spans="2:10" s="163" customFormat="1" x14ac:dyDescent="0.15">
      <c r="C57" s="265"/>
      <c r="D57" s="265"/>
      <c r="E57" s="265"/>
      <c r="F57" s="265"/>
      <c r="G57" s="265"/>
      <c r="H57" s="265"/>
      <c r="I57" s="265"/>
    </row>
    <row r="58" spans="2:10" s="163" customFormat="1" x14ac:dyDescent="0.15">
      <c r="C58" s="272" t="s">
        <v>439</v>
      </c>
      <c r="D58" s="273"/>
      <c r="E58" s="272"/>
      <c r="F58" s="274"/>
      <c r="G58" s="274"/>
      <c r="H58" s="274"/>
      <c r="I58" s="273"/>
    </row>
    <row r="59" spans="2:10" s="163" customFormat="1" x14ac:dyDescent="0.15">
      <c r="C59" s="272" t="s">
        <v>440</v>
      </c>
      <c r="D59" s="273"/>
      <c r="E59" s="272"/>
      <c r="F59" s="274"/>
      <c r="G59" s="274"/>
      <c r="H59" s="274"/>
      <c r="I59" s="273"/>
    </row>
    <row r="60" spans="2:10" s="163" customFormat="1" x14ac:dyDescent="0.15">
      <c r="C60" s="272" t="s">
        <v>441</v>
      </c>
      <c r="D60" s="273"/>
      <c r="E60" s="272"/>
      <c r="F60" s="274"/>
      <c r="G60" s="274"/>
      <c r="H60" s="274"/>
      <c r="I60" s="273"/>
    </row>
    <row r="61" spans="2:10" s="163" customFormat="1" x14ac:dyDescent="0.15">
      <c r="C61" s="272" t="s">
        <v>442</v>
      </c>
      <c r="D61" s="273"/>
      <c r="E61" s="272"/>
      <c r="F61" s="274"/>
      <c r="G61" s="274"/>
      <c r="H61" s="274"/>
      <c r="I61" s="273"/>
    </row>
    <row r="62" spans="2:10" s="163" customFormat="1" x14ac:dyDescent="0.15">
      <c r="C62" s="272" t="s">
        <v>443</v>
      </c>
      <c r="D62" s="273"/>
      <c r="E62" s="272"/>
      <c r="F62" s="274"/>
      <c r="G62" s="274"/>
      <c r="H62" s="274"/>
      <c r="I62" s="273"/>
    </row>
    <row r="63" spans="2:10" s="163" customFormat="1" x14ac:dyDescent="0.15"/>
  </sheetData>
  <sheetProtection algorithmName="SHA-512" hashValue="czsGs0Vwf43zLBLOOoNN2+JhJJ5OGHip+EITKMtedy7voOoWfLPGV1QiqAuF1DXB3eZ7FukJbhpoUmwAjiEacA==" saltValue="H/H3MVRCWF2QOw1f77olbA==" spinCount="100000" sheet="1" objects="1" scenarios="1" formatCells="0" formatRows="0" insertRows="0" deleteRows="0"/>
  <mergeCells count="57">
    <mergeCell ref="C36:I36"/>
    <mergeCell ref="C37:I37"/>
    <mergeCell ref="C61:D61"/>
    <mergeCell ref="E61:I61"/>
    <mergeCell ref="C62:D62"/>
    <mergeCell ref="E62:I62"/>
    <mergeCell ref="C58:D58"/>
    <mergeCell ref="E58:I58"/>
    <mergeCell ref="C59:D59"/>
    <mergeCell ref="E59:I59"/>
    <mergeCell ref="C60:D60"/>
    <mergeCell ref="E60:I60"/>
    <mergeCell ref="C52:D52"/>
    <mergeCell ref="E52:I52"/>
    <mergeCell ref="C56:D56"/>
    <mergeCell ref="E56:I56"/>
    <mergeCell ref="C57:D57"/>
    <mergeCell ref="E57:I57"/>
    <mergeCell ref="C49:D49"/>
    <mergeCell ref="E49:I49"/>
    <mergeCell ref="C50:D50"/>
    <mergeCell ref="E50:I50"/>
    <mergeCell ref="C51:D51"/>
    <mergeCell ref="E51:I51"/>
    <mergeCell ref="C42:D42"/>
    <mergeCell ref="E42:H42"/>
    <mergeCell ref="C43:D43"/>
    <mergeCell ref="E43:H43"/>
    <mergeCell ref="C48:D48"/>
    <mergeCell ref="E48:I48"/>
    <mergeCell ref="C28:D28"/>
    <mergeCell ref="E28:H28"/>
    <mergeCell ref="C29:D29"/>
    <mergeCell ref="E29:H29"/>
    <mergeCell ref="C30:D30"/>
    <mergeCell ref="E30:H30"/>
    <mergeCell ref="C19:C23"/>
    <mergeCell ref="D19:D23"/>
    <mergeCell ref="H19:I19"/>
    <mergeCell ref="H20:I20"/>
    <mergeCell ref="H21:I21"/>
    <mergeCell ref="H22:I22"/>
    <mergeCell ref="H23:I23"/>
    <mergeCell ref="C14:C18"/>
    <mergeCell ref="D14:D18"/>
    <mergeCell ref="H14:I14"/>
    <mergeCell ref="H15:I15"/>
    <mergeCell ref="H16:I16"/>
    <mergeCell ref="H17:I17"/>
    <mergeCell ref="H18:I18"/>
    <mergeCell ref="C13:D13"/>
    <mergeCell ref="E13:I13"/>
    <mergeCell ref="A2:K2"/>
    <mergeCell ref="C4:I4"/>
    <mergeCell ref="C5:I5"/>
    <mergeCell ref="B7:J7"/>
    <mergeCell ref="E11:I11"/>
  </mergeCells>
  <phoneticPr fontId="1"/>
  <dataValidations count="1">
    <dataValidation type="list" allowBlank="1" showInputMessage="1" showErrorMessage="1" sqref="E25:G25 E33:G33" xr:uid="{2CFE1F5A-6955-4830-B089-3A36482AF3D2}">
      <formula1>INDIRECT(#REF!)</formula1>
    </dataValidation>
  </dataValidations>
  <printOptions horizontalCentered="1"/>
  <pageMargins left="0.23622047244094491" right="0.23622047244094491" top="0.74803149606299213" bottom="0.74803149606299213" header="0.31496062992125984" footer="0.31496062992125984"/>
  <pageSetup paperSize="9" scale="77"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2</xdr:col>
                    <xdr:colOff>9525</xdr:colOff>
                    <xdr:row>15</xdr:row>
                    <xdr:rowOff>28575</xdr:rowOff>
                  </from>
                  <to>
                    <xdr:col>3</xdr:col>
                    <xdr:colOff>38100</xdr:colOff>
                    <xdr:row>16</xdr:row>
                    <xdr:rowOff>28575</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4</xdr:col>
                    <xdr:colOff>19050</xdr:colOff>
                    <xdr:row>16</xdr:row>
                    <xdr:rowOff>190500</xdr:rowOff>
                  </from>
                  <to>
                    <xdr:col>5</xdr:col>
                    <xdr:colOff>76200</xdr:colOff>
                    <xdr:row>18</xdr:row>
                    <xdr:rowOff>0</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2</xdr:col>
                    <xdr:colOff>9525</xdr:colOff>
                    <xdr:row>20</xdr:row>
                    <xdr:rowOff>28575</xdr:rowOff>
                  </from>
                  <to>
                    <xdr:col>3</xdr:col>
                    <xdr:colOff>38100</xdr:colOff>
                    <xdr:row>21</xdr:row>
                    <xdr:rowOff>28575</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4</xdr:col>
                    <xdr:colOff>19050</xdr:colOff>
                    <xdr:row>22</xdr:row>
                    <xdr:rowOff>9525</xdr:rowOff>
                  </from>
                  <to>
                    <xdr:col>5</xdr:col>
                    <xdr:colOff>76200</xdr:colOff>
                    <xdr:row>22</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40A22-CF5F-4BB9-B17D-1E8DB36BEAD2}">
  <sheetPr codeName="Sheet11">
    <pageSetUpPr fitToPage="1"/>
  </sheetPr>
  <dimension ref="B2:X48"/>
  <sheetViews>
    <sheetView view="pageBreakPreview" zoomScaleNormal="100" zoomScaleSheetLayoutView="100" workbookViewId="0"/>
  </sheetViews>
  <sheetFormatPr defaultColWidth="8.875" defaultRowHeight="13.5" x14ac:dyDescent="0.15"/>
  <cols>
    <col min="1" max="2" width="2.625" customWidth="1"/>
    <col min="3" max="3" width="28.125" customWidth="1"/>
    <col min="4" max="4" width="12.125" customWidth="1"/>
    <col min="5" max="5" width="2.625" customWidth="1"/>
    <col min="6" max="6" width="6.125" customWidth="1"/>
    <col min="7" max="7" width="10.375" bestFit="1" customWidth="1"/>
    <col min="8" max="8" width="3.375" customWidth="1"/>
    <col min="9" max="9" width="6" customWidth="1"/>
    <col min="10" max="10" width="9.625" customWidth="1"/>
    <col min="11" max="11" width="3.375" bestFit="1" customWidth="1"/>
    <col min="12" max="12" width="6.375" customWidth="1"/>
    <col min="13" max="13" width="11.625" customWidth="1"/>
    <col min="14" max="14" width="3.375" bestFit="1" customWidth="1"/>
    <col min="15" max="15" width="10" customWidth="1"/>
    <col min="16" max="16" width="8.125" customWidth="1"/>
    <col min="17" max="18" width="2.875" customWidth="1"/>
  </cols>
  <sheetData>
    <row r="2" spans="2:17" ht="24" x14ac:dyDescent="0.15">
      <c r="C2" s="231" t="s">
        <v>15</v>
      </c>
      <c r="D2" s="231"/>
      <c r="E2" s="231"/>
      <c r="F2" s="231"/>
      <c r="G2" s="231"/>
      <c r="H2" s="231"/>
      <c r="I2" s="231"/>
      <c r="J2" s="231"/>
      <c r="K2" s="231"/>
      <c r="L2" s="231"/>
      <c r="M2" s="231"/>
      <c r="N2" s="231"/>
      <c r="O2" s="231"/>
      <c r="P2" s="231"/>
    </row>
    <row r="3" spans="2:17" ht="7.5" customHeight="1" x14ac:dyDescent="0.15">
      <c r="C3" s="34"/>
      <c r="D3" s="34"/>
      <c r="E3" s="34"/>
      <c r="F3" s="34"/>
      <c r="G3" s="34"/>
      <c r="H3" s="34"/>
      <c r="I3" s="34"/>
      <c r="J3" s="34"/>
      <c r="K3" s="34"/>
      <c r="L3" s="34"/>
      <c r="M3" s="34"/>
      <c r="N3" s="34"/>
      <c r="O3" s="34"/>
      <c r="P3" s="34"/>
    </row>
    <row r="4" spans="2:17" ht="15" customHeight="1" x14ac:dyDescent="0.15">
      <c r="C4" s="224" t="str">
        <f>"【"&amp;製品カテゴリ&amp;"】"</f>
        <v>【配膳ロボット】</v>
      </c>
      <c r="D4" s="103"/>
      <c r="E4" s="103"/>
      <c r="F4" s="103"/>
      <c r="G4" s="103"/>
      <c r="H4" s="103"/>
      <c r="I4" s="103"/>
      <c r="J4" s="103"/>
      <c r="K4" s="35"/>
      <c r="L4" s="35"/>
      <c r="M4" s="35"/>
      <c r="N4" s="548" t="s">
        <v>16</v>
      </c>
      <c r="O4" s="548"/>
      <c r="P4" s="548"/>
    </row>
    <row r="5" spans="2:17" ht="7.5" customHeight="1" x14ac:dyDescent="0.15">
      <c r="C5" s="103"/>
      <c r="D5" s="103"/>
      <c r="E5" s="103"/>
      <c r="F5" s="103"/>
      <c r="G5" s="103"/>
      <c r="H5" s="103"/>
      <c r="I5" s="103"/>
      <c r="J5" s="103"/>
      <c r="K5" s="103"/>
      <c r="L5" s="103"/>
      <c r="M5" s="103"/>
      <c r="N5" s="103"/>
      <c r="O5" s="103"/>
      <c r="P5" s="103"/>
    </row>
    <row r="6" spans="2:17" x14ac:dyDescent="0.15">
      <c r="C6" s="11" t="s">
        <v>0</v>
      </c>
      <c r="D6" s="552">
        <f>製造事業者名</f>
        <v>0</v>
      </c>
      <c r="E6" s="552"/>
      <c r="F6" s="552"/>
      <c r="G6" s="552"/>
      <c r="H6" s="552"/>
      <c r="I6" s="552"/>
      <c r="J6" s="552"/>
      <c r="K6" s="552"/>
      <c r="L6" s="552"/>
      <c r="M6" s="552"/>
    </row>
    <row r="7" spans="2:17" x14ac:dyDescent="0.15">
      <c r="C7" s="11" t="s">
        <v>1</v>
      </c>
      <c r="D7" s="552">
        <f>型番</f>
        <v>0</v>
      </c>
      <c r="E7" s="552"/>
      <c r="F7" s="552"/>
      <c r="G7" s="552"/>
      <c r="H7" s="552"/>
      <c r="I7" s="552"/>
      <c r="J7" s="552"/>
      <c r="K7" s="552"/>
      <c r="L7" s="552"/>
      <c r="M7" s="552"/>
    </row>
    <row r="9" spans="2:17" x14ac:dyDescent="0.15">
      <c r="C9" s="1" t="s">
        <v>448</v>
      </c>
      <c r="D9" s="1"/>
    </row>
    <row r="10" spans="2:17" x14ac:dyDescent="0.15">
      <c r="C10" s="1"/>
      <c r="D10" s="1"/>
    </row>
    <row r="11" spans="2:17" x14ac:dyDescent="0.15">
      <c r="C11" s="37" t="s">
        <v>17</v>
      </c>
      <c r="D11" s="549" t="s">
        <v>18</v>
      </c>
      <c r="E11" s="550"/>
      <c r="F11" s="550"/>
      <c r="G11" s="550"/>
      <c r="H11" s="551"/>
    </row>
    <row r="13" spans="2:17" ht="17.25" x14ac:dyDescent="0.15">
      <c r="B13" s="18"/>
      <c r="C13" s="28" t="s">
        <v>19</v>
      </c>
      <c r="D13" s="28"/>
      <c r="E13" s="19"/>
      <c r="F13" s="19"/>
      <c r="G13" s="19"/>
      <c r="H13" s="19"/>
      <c r="I13" s="19"/>
      <c r="J13" s="19"/>
      <c r="K13" s="19"/>
      <c r="L13" s="19"/>
      <c r="M13" s="19"/>
      <c r="N13" s="19"/>
      <c r="O13" s="19"/>
      <c r="P13" s="19"/>
      <c r="Q13" s="20"/>
    </row>
    <row r="14" spans="2:17" x14ac:dyDescent="0.15">
      <c r="B14" s="21"/>
      <c r="C14" s="44"/>
      <c r="D14" s="44"/>
      <c r="Q14" s="22"/>
    </row>
    <row r="15" spans="2:17" x14ac:dyDescent="0.15">
      <c r="B15" s="21"/>
      <c r="C15" s="4" t="s">
        <v>20</v>
      </c>
      <c r="D15" s="4"/>
      <c r="E15" s="4"/>
      <c r="F15" s="62">
        <f>('利用が想定される中小企業(飲食業)'!$D$9/(4000/60)+1)*ROUNDUP('利用が想定される中小企業(飲食業)'!D11/2,0)*2</f>
        <v>2.0779999999999998</v>
      </c>
      <c r="G15" s="8" t="s">
        <v>21</v>
      </c>
      <c r="H15" s="8" t="s">
        <v>22</v>
      </c>
      <c r="I15" s="62">
        <f>'利用が想定される中小企業(飲食業)'!D12</f>
        <v>96</v>
      </c>
      <c r="J15" s="8" t="s">
        <v>23</v>
      </c>
      <c r="K15" s="8" t="s">
        <v>22</v>
      </c>
      <c r="L15" s="73">
        <f>'利用が想定される中小企業(飲食業)'!D16</f>
        <v>3</v>
      </c>
      <c r="M15" s="74" t="s">
        <v>199</v>
      </c>
      <c r="N15" s="8" t="s">
        <v>24</v>
      </c>
      <c r="O15" s="9">
        <f>F15*I15*L15/60</f>
        <v>9.9743999999999993</v>
      </c>
      <c r="P15" s="8" t="s">
        <v>25</v>
      </c>
      <c r="Q15" s="22"/>
    </row>
    <row r="16" spans="2:17" x14ac:dyDescent="0.15">
      <c r="B16" s="21"/>
      <c r="C16" t="s">
        <v>26</v>
      </c>
      <c r="F16" s="5"/>
      <c r="G16" s="5"/>
      <c r="H16" s="5"/>
      <c r="I16" s="5"/>
      <c r="J16" s="5"/>
      <c r="K16" s="5"/>
      <c r="L16" s="5"/>
      <c r="M16" s="5"/>
      <c r="N16" s="5"/>
      <c r="O16" s="7">
        <f>SUM(O15:O15)</f>
        <v>9.9743999999999993</v>
      </c>
      <c r="P16" s="5" t="s">
        <v>25</v>
      </c>
      <c r="Q16" s="22"/>
    </row>
    <row r="17" spans="2:24" x14ac:dyDescent="0.15">
      <c r="B17" s="21"/>
      <c r="F17" s="5"/>
      <c r="G17" s="5"/>
      <c r="H17" s="5"/>
      <c r="I17" s="5"/>
      <c r="J17" s="5"/>
      <c r="K17" s="5"/>
      <c r="L17" s="5"/>
      <c r="M17" s="5"/>
      <c r="N17" s="5"/>
      <c r="O17" s="12"/>
      <c r="P17" s="5"/>
      <c r="Q17" s="22"/>
    </row>
    <row r="18" spans="2:24" x14ac:dyDescent="0.15">
      <c r="B18" s="21"/>
      <c r="F18" s="5"/>
      <c r="G18" s="5"/>
      <c r="H18" s="5"/>
      <c r="I18" s="5"/>
      <c r="J18" s="5"/>
      <c r="K18" s="5"/>
      <c r="L18" s="5"/>
      <c r="M18" s="5"/>
      <c r="N18" s="5"/>
      <c r="O18" s="12"/>
      <c r="P18" s="5"/>
      <c r="Q18" s="22"/>
    </row>
    <row r="19" spans="2:24" x14ac:dyDescent="0.15">
      <c r="B19" s="21"/>
      <c r="C19" s="85" t="s">
        <v>27</v>
      </c>
      <c r="F19" s="6">
        <f>1</f>
        <v>1</v>
      </c>
      <c r="G19" s="5" t="s">
        <v>28</v>
      </c>
      <c r="H19" s="5" t="s">
        <v>22</v>
      </c>
      <c r="I19" s="68" t="e">
        <f>'利用が想定される中小企業(飲食業)'!D12*ROUNDUP('利用が想定される中小企業(飲食業)'!D11/トレイ数,0)</f>
        <v>#DIV/0!</v>
      </c>
      <c r="J19" s="5" t="s">
        <v>29</v>
      </c>
      <c r="K19" s="5" t="s">
        <v>22</v>
      </c>
      <c r="L19" s="6">
        <v>5</v>
      </c>
      <c r="M19" s="5" t="s">
        <v>30</v>
      </c>
      <c r="N19" s="5" t="s">
        <v>24</v>
      </c>
      <c r="O19" s="14" t="e">
        <f>F19*I19*L19/100/60</f>
        <v>#DIV/0!</v>
      </c>
      <c r="P19" s="5" t="s">
        <v>25</v>
      </c>
      <c r="Q19" s="22"/>
    </row>
    <row r="20" spans="2:24" x14ac:dyDescent="0.15">
      <c r="B20" s="21"/>
      <c r="C20" s="85" t="s">
        <v>31</v>
      </c>
      <c r="F20" s="58" t="e">
        <f>('利用が想定される中小企業(飲食業)'!D9/配膳スピード+1)*ROUNDUP('利用が想定される中小企業(飲食業)'!D11/トレイ数,0)*2</f>
        <v>#DIV/0!</v>
      </c>
      <c r="G20" s="61" t="s">
        <v>28</v>
      </c>
      <c r="H20" s="61" t="s">
        <v>22</v>
      </c>
      <c r="I20" s="58" t="e">
        <f>ROUNDUP('利用が想定される中小企業(飲食業)'!D11/トレイ数,0)*'利用が想定される中小企業(飲食業)'!D12</f>
        <v>#DIV/0!</v>
      </c>
      <c r="J20" s="5" t="s">
        <v>32</v>
      </c>
      <c r="K20" s="5" t="s">
        <v>22</v>
      </c>
      <c r="L20" s="13">
        <f>操作人数</f>
        <v>0</v>
      </c>
      <c r="M20" s="5" t="s">
        <v>33</v>
      </c>
      <c r="N20" s="5" t="s">
        <v>24</v>
      </c>
      <c r="O20" s="14" t="e">
        <f>F20*I20*L20/60</f>
        <v>#DIV/0!</v>
      </c>
      <c r="P20" s="5" t="s">
        <v>25</v>
      </c>
      <c r="Q20" s="22"/>
    </row>
    <row r="21" spans="2:24" x14ac:dyDescent="0.15">
      <c r="B21" s="21"/>
      <c r="C21" s="85" t="s">
        <v>34</v>
      </c>
      <c r="F21" s="5"/>
      <c r="G21" s="5"/>
      <c r="H21" s="5"/>
      <c r="I21" s="59">
        <v>5</v>
      </c>
      <c r="J21" s="5" t="s">
        <v>35</v>
      </c>
      <c r="K21" s="5" t="s">
        <v>22</v>
      </c>
      <c r="L21" s="6" t="e">
        <f>'利用が想定される中小企業(飲食業)'!$D$15</f>
        <v>#DIV/0!</v>
      </c>
      <c r="M21" s="5" t="s">
        <v>36</v>
      </c>
      <c r="N21" s="5" t="s">
        <v>24</v>
      </c>
      <c r="O21" s="7" t="e">
        <f>I21*L21/60</f>
        <v>#DIV/0!</v>
      </c>
      <c r="P21" s="5" t="s">
        <v>25</v>
      </c>
      <c r="Q21" s="22"/>
    </row>
    <row r="22" spans="2:24" x14ac:dyDescent="0.15">
      <c r="B22" s="21"/>
      <c r="C22" s="85" t="s">
        <v>37</v>
      </c>
      <c r="F22" s="5"/>
      <c r="G22" s="5"/>
      <c r="H22" s="5"/>
      <c r="I22" s="59">
        <v>5</v>
      </c>
      <c r="J22" s="5" t="s">
        <v>35</v>
      </c>
      <c r="K22" s="5" t="s">
        <v>22</v>
      </c>
      <c r="L22" s="6" t="e">
        <f>'利用が想定される中小企業(飲食業)'!$D$15</f>
        <v>#DIV/0!</v>
      </c>
      <c r="M22" s="5" t="s">
        <v>36</v>
      </c>
      <c r="N22" s="5" t="s">
        <v>24</v>
      </c>
      <c r="O22" s="7" t="e">
        <f>I22*L22/60</f>
        <v>#DIV/0!</v>
      </c>
      <c r="P22" s="5" t="s">
        <v>25</v>
      </c>
      <c r="Q22" s="22"/>
    </row>
    <row r="23" spans="2:24" x14ac:dyDescent="0.15">
      <c r="B23" s="21"/>
      <c r="C23" s="85" t="s">
        <v>40</v>
      </c>
      <c r="F23" s="5"/>
      <c r="G23" s="5"/>
      <c r="H23" s="5"/>
      <c r="I23" s="5"/>
      <c r="J23" s="5"/>
      <c r="K23" s="5"/>
      <c r="L23" s="5"/>
      <c r="M23" s="5"/>
      <c r="N23" s="5"/>
      <c r="O23" s="14" t="e">
        <f>SUM(O19:O22)</f>
        <v>#DIV/0!</v>
      </c>
      <c r="P23" s="5" t="s">
        <v>25</v>
      </c>
      <c r="Q23" s="22"/>
    </row>
    <row r="24" spans="2:24" x14ac:dyDescent="0.15">
      <c r="B24" s="21"/>
      <c r="C24" s="85" t="s">
        <v>207</v>
      </c>
      <c r="F24" s="5"/>
      <c r="G24" s="5"/>
      <c r="H24" s="5"/>
      <c r="I24" s="5"/>
      <c r="J24" s="5"/>
      <c r="K24" s="5"/>
      <c r="L24" s="5"/>
      <c r="M24" s="5"/>
      <c r="N24" s="5"/>
      <c r="O24" s="12"/>
      <c r="P24" s="5"/>
      <c r="Q24" s="22"/>
    </row>
    <row r="25" spans="2:24" ht="14.25" thickBot="1" x14ac:dyDescent="0.2">
      <c r="B25" s="21"/>
      <c r="C25" s="85"/>
      <c r="F25" s="5"/>
      <c r="G25" s="5"/>
      <c r="H25" s="5"/>
      <c r="I25" s="5"/>
      <c r="J25" s="5"/>
      <c r="K25" s="5"/>
      <c r="L25" s="5"/>
      <c r="M25" s="5"/>
      <c r="N25" s="5"/>
      <c r="O25" s="12"/>
      <c r="P25" s="5"/>
      <c r="Q25" s="22"/>
    </row>
    <row r="26" spans="2:24" ht="14.25" thickBot="1" x14ac:dyDescent="0.2">
      <c r="B26" s="21"/>
      <c r="C26" s="15" t="s">
        <v>41</v>
      </c>
      <c r="D26" s="15"/>
      <c r="E26" s="11" t="s">
        <v>42</v>
      </c>
      <c r="F26" s="7">
        <f>O16</f>
        <v>9.9743999999999993</v>
      </c>
      <c r="G26" s="5" t="s">
        <v>25</v>
      </c>
      <c r="H26" s="5" t="s">
        <v>43</v>
      </c>
      <c r="I26" s="16" t="e">
        <f>O23</f>
        <v>#DIV/0!</v>
      </c>
      <c r="J26" s="17" t="s">
        <v>44</v>
      </c>
      <c r="K26" s="5" t="s">
        <v>39</v>
      </c>
      <c r="L26" s="7">
        <f>O16</f>
        <v>9.9743999999999993</v>
      </c>
      <c r="M26" s="5" t="s">
        <v>25</v>
      </c>
      <c r="N26" s="5" t="s">
        <v>45</v>
      </c>
      <c r="O26" s="65" t="e">
        <f>(F26-I26)/L26</f>
        <v>#DIV/0!</v>
      </c>
      <c r="P26" s="5" t="s">
        <v>46</v>
      </c>
      <c r="Q26" s="22"/>
    </row>
    <row r="27" spans="2:24" x14ac:dyDescent="0.15">
      <c r="B27" s="21"/>
      <c r="C27" s="38" t="s">
        <v>47</v>
      </c>
      <c r="D27" s="38"/>
      <c r="F27" s="5"/>
      <c r="G27" s="5"/>
      <c r="H27" s="5"/>
      <c r="I27" s="5"/>
      <c r="J27" s="5"/>
      <c r="K27" s="5"/>
      <c r="L27" s="5"/>
      <c r="M27" s="5"/>
      <c r="N27" s="5"/>
      <c r="O27" s="5"/>
      <c r="P27" s="5"/>
      <c r="Q27" s="22"/>
    </row>
    <row r="28" spans="2:24" ht="14.25" thickBot="1" x14ac:dyDescent="0.2">
      <c r="B28" s="21"/>
      <c r="C28" s="38"/>
      <c r="D28" s="38"/>
      <c r="F28" s="5"/>
      <c r="G28" s="5"/>
      <c r="H28" s="5"/>
      <c r="I28" s="5"/>
      <c r="J28" s="5"/>
      <c r="K28" s="5"/>
      <c r="L28" s="5"/>
      <c r="M28" s="5"/>
      <c r="N28" s="5"/>
      <c r="O28" s="5"/>
      <c r="P28" s="5"/>
      <c r="Q28" s="22"/>
    </row>
    <row r="29" spans="2:24" ht="14.25" thickBot="1" x14ac:dyDescent="0.2">
      <c r="B29" s="21"/>
      <c r="C29" s="38" t="s">
        <v>48</v>
      </c>
      <c r="D29" s="38"/>
      <c r="F29" s="5"/>
      <c r="G29" s="5"/>
      <c r="H29" s="5"/>
      <c r="I29" s="5"/>
      <c r="J29" s="5"/>
      <c r="K29" s="5"/>
      <c r="L29" s="5"/>
      <c r="M29" s="5"/>
      <c r="N29" s="5"/>
      <c r="O29" s="40" t="e">
        <f>IF(O26&gt;=0.2,"適格","不適")</f>
        <v>#DIV/0!</v>
      </c>
      <c r="P29" s="5"/>
      <c r="Q29" s="22"/>
    </row>
    <row r="30" spans="2:24" x14ac:dyDescent="0.15">
      <c r="B30" s="23"/>
      <c r="C30" s="29"/>
      <c r="D30" s="29"/>
      <c r="E30" s="4"/>
      <c r="F30" s="8"/>
      <c r="G30" s="8"/>
      <c r="H30" s="8"/>
      <c r="I30" s="8"/>
      <c r="J30" s="8"/>
      <c r="K30" s="8"/>
      <c r="L30" s="8"/>
      <c r="M30" s="8"/>
      <c r="N30" s="8"/>
      <c r="O30" s="8"/>
      <c r="P30" s="8"/>
      <c r="Q30" s="24"/>
    </row>
    <row r="31" spans="2:24" x14ac:dyDescent="0.15">
      <c r="F31" s="5"/>
      <c r="G31" s="5"/>
      <c r="H31" s="5"/>
      <c r="I31" s="5"/>
      <c r="J31" s="5"/>
      <c r="K31" s="5"/>
      <c r="L31" s="5"/>
      <c r="M31" s="5"/>
      <c r="N31" s="5"/>
      <c r="O31" s="5"/>
      <c r="P31" s="5"/>
      <c r="X31" s="17"/>
    </row>
    <row r="32" spans="2:24" ht="17.25" x14ac:dyDescent="0.15">
      <c r="B32" s="18"/>
      <c r="C32" s="28" t="s">
        <v>49</v>
      </c>
      <c r="D32" s="28"/>
      <c r="E32" s="19"/>
      <c r="F32" s="25"/>
      <c r="G32" s="25"/>
      <c r="H32" s="25"/>
      <c r="I32" s="25"/>
      <c r="J32" s="25"/>
      <c r="K32" s="25"/>
      <c r="L32" s="25"/>
      <c r="M32" s="25"/>
      <c r="N32" s="25"/>
      <c r="O32" s="25"/>
      <c r="P32" s="25"/>
      <c r="Q32" s="20"/>
    </row>
    <row r="33" spans="2:18" ht="14.25" thickBot="1" x14ac:dyDescent="0.2">
      <c r="B33" s="21"/>
      <c r="F33" s="5"/>
      <c r="G33" s="5"/>
      <c r="H33" s="5"/>
      <c r="I33" s="5"/>
      <c r="J33" s="5"/>
      <c r="K33" s="5"/>
      <c r="L33" s="5"/>
      <c r="M33" s="5"/>
      <c r="N33" s="5"/>
      <c r="O33" s="5"/>
      <c r="P33" s="5"/>
      <c r="Q33" s="22"/>
    </row>
    <row r="34" spans="2:18" ht="14.25" thickBot="1" x14ac:dyDescent="0.2">
      <c r="B34" s="21"/>
      <c r="C34" t="s">
        <v>50</v>
      </c>
      <c r="F34" s="5"/>
      <c r="G34" s="5"/>
      <c r="H34" s="5"/>
      <c r="I34" s="5"/>
      <c r="J34" s="5"/>
      <c r="K34" s="5"/>
      <c r="L34" s="5"/>
      <c r="M34" s="5"/>
      <c r="N34" s="5"/>
      <c r="O34" s="223">
        <f>機器費用/1000</f>
        <v>0</v>
      </c>
      <c r="P34" s="5" t="s">
        <v>13</v>
      </c>
      <c r="Q34" s="22"/>
    </row>
    <row r="35" spans="2:18" ht="14.25" thickBot="1" x14ac:dyDescent="0.2">
      <c r="B35" s="21"/>
      <c r="C35" t="s">
        <v>51</v>
      </c>
      <c r="F35" s="5"/>
      <c r="G35" s="5"/>
      <c r="H35" s="5"/>
      <c r="I35" s="5"/>
      <c r="J35" s="5"/>
      <c r="K35" s="5"/>
      <c r="L35" s="5"/>
      <c r="M35" s="5"/>
      <c r="N35" s="5"/>
      <c r="O35" s="223">
        <f>設定費用/1000</f>
        <v>0</v>
      </c>
      <c r="P35" s="5" t="s">
        <v>13</v>
      </c>
      <c r="Q35" s="22"/>
    </row>
    <row r="36" spans="2:18" x14ac:dyDescent="0.15">
      <c r="B36" s="21"/>
      <c r="C36" s="4" t="s">
        <v>52</v>
      </c>
      <c r="D36" s="4"/>
      <c r="E36" s="4"/>
      <c r="F36" s="8"/>
      <c r="G36" s="8"/>
      <c r="H36" s="8"/>
      <c r="I36" s="10" t="e">
        <f>8/'利用が想定される中小企業(飲食業)'!$D$15</f>
        <v>#DIV/0!</v>
      </c>
      <c r="J36" s="8" t="s">
        <v>53</v>
      </c>
      <c r="K36" s="8" t="s">
        <v>22</v>
      </c>
      <c r="L36" s="10">
        <f>'利用が想定される中小企業(飲食業)'!$D$3</f>
        <v>1.516</v>
      </c>
      <c r="M36" s="8" t="s">
        <v>54</v>
      </c>
      <c r="N36" s="8" t="s">
        <v>24</v>
      </c>
      <c r="O36" s="69" t="e">
        <f>I36*L36</f>
        <v>#DIV/0!</v>
      </c>
      <c r="P36" s="8" t="s">
        <v>55</v>
      </c>
      <c r="Q36" s="22"/>
    </row>
    <row r="37" spans="2:18" x14ac:dyDescent="0.15">
      <c r="B37" s="21"/>
      <c r="C37" t="s">
        <v>56</v>
      </c>
      <c r="F37" s="5"/>
      <c r="G37" s="5"/>
      <c r="H37" s="5"/>
      <c r="I37" s="5"/>
      <c r="J37" s="5"/>
      <c r="K37" s="5"/>
      <c r="L37" s="5"/>
      <c r="M37" s="5"/>
      <c r="N37" s="5"/>
      <c r="O37" s="26" t="e">
        <f>SUM(O34:O36)</f>
        <v>#DIV/0!</v>
      </c>
      <c r="P37" s="5" t="s">
        <v>55</v>
      </c>
      <c r="Q37" s="22"/>
    </row>
    <row r="38" spans="2:18" x14ac:dyDescent="0.15">
      <c r="B38" s="21"/>
      <c r="F38" s="5"/>
      <c r="G38" s="5"/>
      <c r="H38" s="5"/>
      <c r="I38" s="5"/>
      <c r="J38" s="5"/>
      <c r="K38" s="5"/>
      <c r="L38" s="5"/>
      <c r="M38" s="5"/>
      <c r="N38" s="5"/>
      <c r="O38" s="27"/>
      <c r="P38" s="5"/>
      <c r="Q38" s="22"/>
    </row>
    <row r="39" spans="2:18" x14ac:dyDescent="0.15">
      <c r="B39" s="21"/>
      <c r="C39" t="s">
        <v>57</v>
      </c>
      <c r="F39" s="6">
        <f>'利用が想定される中小企業(飲食業)'!$D$3</f>
        <v>1.516</v>
      </c>
      <c r="G39" s="5" t="s">
        <v>54</v>
      </c>
      <c r="H39" s="5" t="s">
        <v>22</v>
      </c>
      <c r="I39" s="16" t="e">
        <f>(O16-O23)/'利用が想定される中小企業(飲食業)'!$D$15</f>
        <v>#DIV/0!</v>
      </c>
      <c r="J39" s="5" t="s">
        <v>53</v>
      </c>
      <c r="K39" s="5" t="s">
        <v>22</v>
      </c>
      <c r="L39" s="6">
        <f>'利用が想定される中小企業(飲食業)'!$D$5</f>
        <v>300</v>
      </c>
      <c r="M39" s="5" t="s">
        <v>38</v>
      </c>
      <c r="N39" s="5" t="s">
        <v>24</v>
      </c>
      <c r="O39" s="26" t="e">
        <f>F39*I39*L39</f>
        <v>#DIV/0!</v>
      </c>
      <c r="P39" s="5" t="s">
        <v>58</v>
      </c>
      <c r="Q39" s="22"/>
    </row>
    <row r="40" spans="2:18" x14ac:dyDescent="0.15">
      <c r="B40" s="21"/>
      <c r="C40" s="4" t="s">
        <v>59</v>
      </c>
      <c r="D40" s="4"/>
      <c r="E40" s="4"/>
      <c r="F40" s="4"/>
      <c r="G40" s="8"/>
      <c r="H40" s="8"/>
      <c r="I40" s="10">
        <f>'利用が想定される中小企業(飲食業)'!$D$4</f>
        <v>70</v>
      </c>
      <c r="J40" s="8" t="s">
        <v>60</v>
      </c>
      <c r="K40" s="8" t="s">
        <v>22</v>
      </c>
      <c r="L40" s="57" t="e">
        <f>(O16-O23)/8/'利用が想定される中小企業(飲食業)'!$D$15</f>
        <v>#DIV/0!</v>
      </c>
      <c r="M40" s="8" t="s">
        <v>33</v>
      </c>
      <c r="N40" s="8"/>
      <c r="O40" s="46" t="e">
        <f>I40*L40</f>
        <v>#DIV/0!</v>
      </c>
      <c r="P40" s="8" t="s">
        <v>58</v>
      </c>
      <c r="Q40" s="22"/>
    </row>
    <row r="41" spans="2:18" x14ac:dyDescent="0.15">
      <c r="B41" s="21"/>
      <c r="C41" t="s">
        <v>61</v>
      </c>
      <c r="F41" s="5"/>
      <c r="G41" s="5"/>
      <c r="H41" s="5"/>
      <c r="I41" s="47"/>
      <c r="J41" s="5"/>
      <c r="K41" s="5"/>
      <c r="L41" s="5"/>
      <c r="M41" s="5"/>
      <c r="N41" s="5"/>
      <c r="O41" s="26" t="e">
        <f>SUM(O39:O40)</f>
        <v>#DIV/0!</v>
      </c>
      <c r="P41" s="5"/>
      <c r="Q41" s="22"/>
    </row>
    <row r="42" spans="2:18" ht="14.25" thickBot="1" x14ac:dyDescent="0.2">
      <c r="B42" s="21"/>
      <c r="F42" s="5"/>
      <c r="G42" s="5"/>
      <c r="H42" s="5"/>
      <c r="I42" s="5"/>
      <c r="J42" s="5"/>
      <c r="K42" s="5"/>
      <c r="L42" s="5"/>
      <c r="M42" s="5"/>
      <c r="N42" s="5"/>
      <c r="O42" s="27"/>
      <c r="P42" s="5"/>
      <c r="Q42" s="22"/>
    </row>
    <row r="43" spans="2:18" ht="14.25" thickBot="1" x14ac:dyDescent="0.2">
      <c r="B43" s="21"/>
      <c r="C43" s="15" t="s">
        <v>62</v>
      </c>
      <c r="D43" s="15"/>
      <c r="F43" s="15"/>
      <c r="G43" s="5"/>
      <c r="H43" s="5"/>
      <c r="I43" s="26" t="e">
        <f>O37</f>
        <v>#DIV/0!</v>
      </c>
      <c r="J43" s="5" t="s">
        <v>55</v>
      </c>
      <c r="K43" s="42" t="s">
        <v>39</v>
      </c>
      <c r="L43" s="26" t="e">
        <f>O41</f>
        <v>#DIV/0!</v>
      </c>
      <c r="M43" s="5" t="s">
        <v>58</v>
      </c>
      <c r="N43" s="5" t="s">
        <v>24</v>
      </c>
      <c r="O43" s="32" t="e">
        <f>I43/L43</f>
        <v>#DIV/0!</v>
      </c>
      <c r="P43" s="5" t="s">
        <v>63</v>
      </c>
      <c r="Q43" s="22"/>
    </row>
    <row r="44" spans="2:18" x14ac:dyDescent="0.15">
      <c r="B44" s="21"/>
      <c r="C44" s="38" t="s">
        <v>64</v>
      </c>
      <c r="D44" s="15"/>
      <c r="F44" s="5"/>
      <c r="G44" s="5"/>
      <c r="H44" s="5"/>
      <c r="I44" s="39"/>
      <c r="J44" s="5"/>
      <c r="K44" s="5"/>
      <c r="L44" s="5"/>
      <c r="M44" s="5"/>
      <c r="N44" s="5"/>
      <c r="O44" s="12"/>
      <c r="P44" s="5"/>
      <c r="Q44" s="22"/>
    </row>
    <row r="45" spans="2:18" ht="14.25" thickBot="1" x14ac:dyDescent="0.2">
      <c r="B45" s="21"/>
      <c r="C45" s="38"/>
      <c r="D45" s="15"/>
      <c r="F45" s="5"/>
      <c r="G45" s="5"/>
      <c r="H45" s="5"/>
      <c r="I45" s="39"/>
      <c r="J45" s="5"/>
      <c r="K45" s="5"/>
      <c r="L45" s="5"/>
      <c r="M45" s="5"/>
      <c r="N45" s="5"/>
      <c r="O45" s="12"/>
      <c r="P45" s="5"/>
      <c r="Q45" s="22"/>
    </row>
    <row r="46" spans="2:18" ht="14.25" thickBot="1" x14ac:dyDescent="0.2">
      <c r="B46" s="21"/>
      <c r="C46" s="38" t="s">
        <v>48</v>
      </c>
      <c r="D46" s="15"/>
      <c r="F46" s="5"/>
      <c r="G46" s="5"/>
      <c r="H46" s="5"/>
      <c r="I46" s="39"/>
      <c r="J46" s="5"/>
      <c r="K46" s="5"/>
      <c r="L46" s="5"/>
      <c r="M46" s="5"/>
      <c r="N46" s="5"/>
      <c r="O46" s="32" t="e">
        <f>IF(O43&lt;4,"適格","不適")</f>
        <v>#DIV/0!</v>
      </c>
      <c r="P46" s="5"/>
      <c r="Q46" s="22"/>
    </row>
    <row r="47" spans="2:18" x14ac:dyDescent="0.15">
      <c r="B47" s="23"/>
      <c r="C47" s="29"/>
      <c r="D47" s="29"/>
      <c r="E47" s="4"/>
      <c r="F47" s="4"/>
      <c r="G47" s="4"/>
      <c r="H47" s="4"/>
      <c r="I47" s="4"/>
      <c r="J47" s="4"/>
      <c r="K47" s="4"/>
      <c r="L47" s="4"/>
      <c r="M47" s="4"/>
      <c r="N47" s="4"/>
      <c r="O47" s="4"/>
      <c r="P47" s="4"/>
      <c r="Q47" s="24"/>
    </row>
    <row r="48" spans="2:18" x14ac:dyDescent="0.15">
      <c r="R48" s="33" t="s">
        <v>14</v>
      </c>
    </row>
  </sheetData>
  <sheetProtection algorithmName="SHA-512" hashValue="lnbQAgbYWGf8pivuZbL8oRrpxyebNt9HQL2JDm3GzkODRjDmFSBccS4cA3EBS3f8xzwijZPEF2MxTzyqTaj5rw==" saltValue="wj/PicUN6jh9eeJcoPuRnQ==" spinCount="100000" sheet="1" objects="1" scenarios="1"/>
  <mergeCells count="5">
    <mergeCell ref="N4:P4"/>
    <mergeCell ref="C2:P2"/>
    <mergeCell ref="D11:H11"/>
    <mergeCell ref="D6:M6"/>
    <mergeCell ref="D7:M7"/>
  </mergeCells>
  <phoneticPr fontId="1"/>
  <pageMargins left="0.7" right="0.7" top="0.75" bottom="0.75" header="0.3" footer="0.3"/>
  <pageSetup paperSize="9" scale="67" fitToHeight="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7F972-8A0D-42D1-8400-E6314DACEA38}">
  <sheetPr codeName="Sheet12">
    <pageSetUpPr fitToPage="1"/>
  </sheetPr>
  <dimension ref="B2:X47"/>
  <sheetViews>
    <sheetView view="pageBreakPreview" zoomScaleNormal="100" zoomScaleSheetLayoutView="100" workbookViewId="0"/>
  </sheetViews>
  <sheetFormatPr defaultColWidth="8.875" defaultRowHeight="13.5" x14ac:dyDescent="0.15"/>
  <cols>
    <col min="1" max="2" width="2.625" customWidth="1"/>
    <col min="3" max="3" width="28.125" customWidth="1"/>
    <col min="4" max="4" width="12.125" customWidth="1"/>
    <col min="5" max="5" width="2.625" customWidth="1"/>
    <col min="6" max="6" width="6.125" customWidth="1"/>
    <col min="7" max="7" width="10.375" bestFit="1" customWidth="1"/>
    <col min="8" max="8" width="3.375" customWidth="1"/>
    <col min="9" max="9" width="6" customWidth="1"/>
    <col min="10" max="10" width="9.625" customWidth="1"/>
    <col min="11" max="11" width="3.375" bestFit="1" customWidth="1"/>
    <col min="12" max="12" width="6.375" customWidth="1"/>
    <col min="13" max="13" width="11.625" customWidth="1"/>
    <col min="14" max="14" width="3.375" bestFit="1" customWidth="1"/>
    <col min="15" max="15" width="10" customWidth="1"/>
    <col min="16" max="16" width="8.125" customWidth="1"/>
    <col min="17" max="18" width="2.875" customWidth="1"/>
  </cols>
  <sheetData>
    <row r="2" spans="2:17" ht="24" x14ac:dyDescent="0.15">
      <c r="C2" s="231" t="s">
        <v>15</v>
      </c>
      <c r="D2" s="231"/>
      <c r="E2" s="231"/>
      <c r="F2" s="231"/>
      <c r="G2" s="231"/>
      <c r="H2" s="231"/>
      <c r="I2" s="231"/>
      <c r="J2" s="231"/>
      <c r="K2" s="231"/>
      <c r="L2" s="231"/>
      <c r="M2" s="231"/>
      <c r="N2" s="231"/>
      <c r="O2" s="231"/>
      <c r="P2" s="231"/>
    </row>
    <row r="3" spans="2:17" ht="7.5" customHeight="1" x14ac:dyDescent="0.15">
      <c r="C3" s="34"/>
      <c r="D3" s="34"/>
      <c r="E3" s="34"/>
      <c r="F3" s="34"/>
      <c r="G3" s="34"/>
      <c r="H3" s="34"/>
      <c r="I3" s="34"/>
      <c r="J3" s="34"/>
      <c r="K3" s="34"/>
      <c r="L3" s="34"/>
      <c r="M3" s="34"/>
      <c r="N3" s="34"/>
      <c r="O3" s="34"/>
      <c r="P3" s="34"/>
    </row>
    <row r="4" spans="2:17" ht="15" customHeight="1" x14ac:dyDescent="0.15">
      <c r="C4" s="224" t="str">
        <f>"【"&amp;製品カテゴリ&amp;"】"</f>
        <v>【配膳ロボット】</v>
      </c>
      <c r="D4" s="103"/>
      <c r="E4" s="103"/>
      <c r="F4" s="103"/>
      <c r="G4" s="103"/>
      <c r="H4" s="103"/>
      <c r="I4" s="103"/>
      <c r="J4" s="103"/>
      <c r="K4" s="35"/>
      <c r="L4" s="35"/>
      <c r="M4" s="35"/>
      <c r="N4" s="548" t="s">
        <v>16</v>
      </c>
      <c r="O4" s="548"/>
      <c r="P4" s="548"/>
    </row>
    <row r="5" spans="2:17" ht="7.5" customHeight="1" x14ac:dyDescent="0.15">
      <c r="C5" s="103"/>
      <c r="D5" s="103"/>
      <c r="E5" s="103"/>
      <c r="F5" s="103"/>
      <c r="G5" s="103"/>
      <c r="H5" s="103"/>
      <c r="I5" s="103"/>
      <c r="J5" s="103"/>
      <c r="K5" s="103"/>
      <c r="L5" s="103"/>
      <c r="M5" s="103"/>
      <c r="N5" s="103"/>
      <c r="O5" s="103"/>
      <c r="P5" s="103"/>
    </row>
    <row r="6" spans="2:17" x14ac:dyDescent="0.15">
      <c r="C6" s="11" t="s">
        <v>0</v>
      </c>
      <c r="D6" s="552">
        <f>製造事業者名</f>
        <v>0</v>
      </c>
      <c r="E6" s="552"/>
      <c r="F6" s="552"/>
      <c r="G6" s="552"/>
      <c r="H6" s="552"/>
      <c r="I6" s="552"/>
      <c r="J6" s="552"/>
      <c r="K6" s="552"/>
      <c r="L6" s="552"/>
      <c r="M6" s="552"/>
    </row>
    <row r="7" spans="2:17" x14ac:dyDescent="0.15">
      <c r="C7" s="11" t="s">
        <v>1</v>
      </c>
      <c r="D7" s="552">
        <f>型番</f>
        <v>0</v>
      </c>
      <c r="E7" s="552"/>
      <c r="F7" s="552"/>
      <c r="G7" s="552"/>
      <c r="H7" s="552"/>
      <c r="I7" s="552"/>
      <c r="J7" s="552"/>
      <c r="K7" s="552"/>
      <c r="L7" s="552"/>
      <c r="M7" s="552"/>
    </row>
    <row r="9" spans="2:17" x14ac:dyDescent="0.15">
      <c r="C9" s="1" t="s">
        <v>448</v>
      </c>
      <c r="D9" s="1"/>
    </row>
    <row r="10" spans="2:17" x14ac:dyDescent="0.15">
      <c r="C10" s="1"/>
      <c r="D10" s="1"/>
    </row>
    <row r="11" spans="2:17" x14ac:dyDescent="0.15">
      <c r="C11" s="37" t="s">
        <v>17</v>
      </c>
      <c r="D11" s="549" t="s">
        <v>65</v>
      </c>
      <c r="E11" s="550"/>
      <c r="F11" s="550"/>
      <c r="G11" s="550"/>
      <c r="H11" s="551"/>
    </row>
    <row r="13" spans="2:17" ht="17.25" x14ac:dyDescent="0.15">
      <c r="B13" s="18"/>
      <c r="C13" s="28" t="s">
        <v>19</v>
      </c>
      <c r="D13" s="28"/>
      <c r="E13" s="19"/>
      <c r="F13" s="19"/>
      <c r="G13" s="19"/>
      <c r="H13" s="19"/>
      <c r="I13" s="19"/>
      <c r="J13" s="19"/>
      <c r="K13" s="19"/>
      <c r="L13" s="19"/>
      <c r="M13" s="19"/>
      <c r="N13" s="19"/>
      <c r="O13" s="19"/>
      <c r="P13" s="19"/>
      <c r="Q13" s="20"/>
    </row>
    <row r="14" spans="2:17" x14ac:dyDescent="0.15">
      <c r="B14" s="21"/>
      <c r="C14" s="44"/>
      <c r="D14" s="44"/>
      <c r="Q14" s="22"/>
    </row>
    <row r="15" spans="2:17" x14ac:dyDescent="0.15">
      <c r="B15" s="21"/>
      <c r="C15" s="4" t="s">
        <v>20</v>
      </c>
      <c r="D15" s="4"/>
      <c r="E15" s="4"/>
      <c r="F15" s="62">
        <f>('利用が想定される中小企業(飲食業)'!$E$9/(4000/60)+1)*ROUNDUP('利用が想定される中小企業(飲食業)'!E11/2,0)*2</f>
        <v>2.1215000000000002</v>
      </c>
      <c r="G15" s="8" t="s">
        <v>21</v>
      </c>
      <c r="H15" s="8" t="s">
        <v>22</v>
      </c>
      <c r="I15" s="62">
        <f>'利用が想定される中小企業(飲食業)'!E12</f>
        <v>112</v>
      </c>
      <c r="J15" s="8" t="s">
        <v>21</v>
      </c>
      <c r="K15" s="8" t="s">
        <v>22</v>
      </c>
      <c r="L15" s="75">
        <f>'利用が想定される中小企業(飲食業)'!E16</f>
        <v>3</v>
      </c>
      <c r="M15" s="74" t="s">
        <v>199</v>
      </c>
      <c r="N15" s="8" t="s">
        <v>24</v>
      </c>
      <c r="O15" s="9">
        <f>F15*I15*L15/60</f>
        <v>11.880400000000002</v>
      </c>
      <c r="P15" s="8" t="s">
        <v>25</v>
      </c>
      <c r="Q15" s="22"/>
    </row>
    <row r="16" spans="2:17" x14ac:dyDescent="0.15">
      <c r="B16" s="21"/>
      <c r="C16" t="s">
        <v>26</v>
      </c>
      <c r="F16" s="5"/>
      <c r="G16" s="5"/>
      <c r="H16" s="5"/>
      <c r="I16" s="5"/>
      <c r="J16" s="5"/>
      <c r="K16" s="5"/>
      <c r="L16" s="5"/>
      <c r="M16" s="5"/>
      <c r="N16" s="5"/>
      <c r="O16" s="7">
        <f>SUM(O15:O15)</f>
        <v>11.880400000000002</v>
      </c>
      <c r="P16" s="5" t="s">
        <v>25</v>
      </c>
      <c r="Q16" s="22"/>
    </row>
    <row r="17" spans="2:24" x14ac:dyDescent="0.15">
      <c r="B17" s="21"/>
      <c r="F17" s="5"/>
      <c r="G17" s="5"/>
      <c r="H17" s="5"/>
      <c r="I17" s="5"/>
      <c r="J17" s="5"/>
      <c r="K17" s="5"/>
      <c r="L17" s="5"/>
      <c r="M17" s="5"/>
      <c r="N17" s="5"/>
      <c r="O17" s="12"/>
      <c r="P17" s="5"/>
      <c r="Q17" s="22"/>
    </row>
    <row r="18" spans="2:24" x14ac:dyDescent="0.15">
      <c r="B18" s="21"/>
      <c r="F18" s="5"/>
      <c r="G18" s="5"/>
      <c r="H18" s="5"/>
      <c r="I18" s="5"/>
      <c r="J18" s="5"/>
      <c r="K18" s="5"/>
      <c r="L18" s="5"/>
      <c r="M18" s="5"/>
      <c r="N18" s="5"/>
      <c r="O18" s="12"/>
      <c r="P18" s="5"/>
      <c r="Q18" s="22"/>
    </row>
    <row r="19" spans="2:24" x14ac:dyDescent="0.15">
      <c r="B19" s="21"/>
      <c r="C19" t="s">
        <v>27</v>
      </c>
      <c r="F19" s="6">
        <f>1</f>
        <v>1</v>
      </c>
      <c r="G19" s="5" t="s">
        <v>28</v>
      </c>
      <c r="H19" s="5" t="s">
        <v>22</v>
      </c>
      <c r="I19" s="68" t="e">
        <f>'利用が想定される中小企業(飲食業)'!E12*ROUNDUP('利用が想定される中小企業(飲食業)'!E11/トレイ数,0)</f>
        <v>#DIV/0!</v>
      </c>
      <c r="J19" s="5" t="s">
        <v>29</v>
      </c>
      <c r="K19" s="5" t="s">
        <v>22</v>
      </c>
      <c r="L19" s="6">
        <v>5</v>
      </c>
      <c r="M19" s="5" t="s">
        <v>30</v>
      </c>
      <c r="N19" s="5" t="s">
        <v>24</v>
      </c>
      <c r="O19" s="14" t="e">
        <f>F19*I19*L19/100/60</f>
        <v>#DIV/0!</v>
      </c>
      <c r="P19" s="5" t="s">
        <v>25</v>
      </c>
      <c r="Q19" s="22"/>
    </row>
    <row r="20" spans="2:24" x14ac:dyDescent="0.15">
      <c r="B20" s="21"/>
      <c r="C20" t="s">
        <v>31</v>
      </c>
      <c r="F20" s="58" t="e">
        <f>('利用が想定される中小企業(飲食業)'!E9/配膳スピード+1)*ROUNDUP('利用が想定される中小企業(飲食業)'!E11/トレイ数,0)*2</f>
        <v>#DIV/0!</v>
      </c>
      <c r="G20" s="61" t="s">
        <v>28</v>
      </c>
      <c r="H20" s="61" t="s">
        <v>22</v>
      </c>
      <c r="I20" s="58" t="e">
        <f>ROUNDUP('利用が想定される中小企業(飲食業)'!E11/トレイ数,0)*'利用が想定される中小企業(飲食業)'!E12</f>
        <v>#DIV/0!</v>
      </c>
      <c r="J20" s="5" t="s">
        <v>32</v>
      </c>
      <c r="K20" s="5" t="s">
        <v>22</v>
      </c>
      <c r="L20" s="13">
        <f>操作人数</f>
        <v>0</v>
      </c>
      <c r="M20" s="5" t="s">
        <v>33</v>
      </c>
      <c r="N20" s="5" t="s">
        <v>24</v>
      </c>
      <c r="O20" s="14" t="e">
        <f>F20*I20*L20/60</f>
        <v>#DIV/0!</v>
      </c>
      <c r="P20" s="5" t="s">
        <v>25</v>
      </c>
      <c r="Q20" s="22"/>
    </row>
    <row r="21" spans="2:24" x14ac:dyDescent="0.15">
      <c r="B21" s="21"/>
      <c r="C21" t="s">
        <v>34</v>
      </c>
      <c r="F21" s="5"/>
      <c r="G21" s="5"/>
      <c r="H21" s="5"/>
      <c r="I21" s="59">
        <v>5</v>
      </c>
      <c r="J21" s="5" t="s">
        <v>35</v>
      </c>
      <c r="K21" s="5" t="s">
        <v>22</v>
      </c>
      <c r="L21" s="6" t="e">
        <f>'利用が想定される中小企業(飲食業)'!$E$15</f>
        <v>#DIV/0!</v>
      </c>
      <c r="M21" s="5" t="s">
        <v>36</v>
      </c>
      <c r="N21" s="5" t="s">
        <v>24</v>
      </c>
      <c r="O21" s="7" t="e">
        <f>I21*L21/60</f>
        <v>#DIV/0!</v>
      </c>
      <c r="P21" s="5" t="s">
        <v>25</v>
      </c>
      <c r="Q21" s="22"/>
    </row>
    <row r="22" spans="2:24" x14ac:dyDescent="0.15">
      <c r="B22" s="21"/>
      <c r="C22" t="s">
        <v>37</v>
      </c>
      <c r="F22" s="5"/>
      <c r="G22" s="5"/>
      <c r="H22" s="5"/>
      <c r="I22" s="59">
        <v>5</v>
      </c>
      <c r="J22" s="5" t="s">
        <v>35</v>
      </c>
      <c r="K22" s="5" t="s">
        <v>22</v>
      </c>
      <c r="L22" s="6" t="e">
        <f>'利用が想定される中小企業(飲食業)'!$E$15</f>
        <v>#DIV/0!</v>
      </c>
      <c r="M22" s="5" t="s">
        <v>36</v>
      </c>
      <c r="N22" s="5" t="s">
        <v>24</v>
      </c>
      <c r="O22" s="7" t="e">
        <f>I22*L22/60</f>
        <v>#DIV/0!</v>
      </c>
      <c r="P22" s="5" t="s">
        <v>25</v>
      </c>
      <c r="Q22" s="22"/>
    </row>
    <row r="23" spans="2:24" x14ac:dyDescent="0.15">
      <c r="B23" s="21"/>
      <c r="C23" t="s">
        <v>40</v>
      </c>
      <c r="F23" s="5"/>
      <c r="G23" s="5"/>
      <c r="H23" s="5"/>
      <c r="I23" s="5"/>
      <c r="J23" s="5"/>
      <c r="K23" s="5"/>
      <c r="L23" s="5"/>
      <c r="M23" s="5"/>
      <c r="N23" s="5"/>
      <c r="O23" s="14" t="e">
        <f>SUM(O19:O22)</f>
        <v>#DIV/0!</v>
      </c>
      <c r="P23" s="5" t="s">
        <v>25</v>
      </c>
      <c r="Q23" s="22"/>
    </row>
    <row r="24" spans="2:24" x14ac:dyDescent="0.15">
      <c r="B24" s="21"/>
      <c r="C24" s="85" t="s">
        <v>207</v>
      </c>
      <c r="F24" s="5"/>
      <c r="G24" s="5"/>
      <c r="H24" s="5"/>
      <c r="I24" s="5"/>
      <c r="J24" s="5"/>
      <c r="K24" s="5"/>
      <c r="L24" s="5"/>
      <c r="M24" s="5"/>
      <c r="N24" s="5"/>
      <c r="O24" s="12"/>
      <c r="P24" s="5"/>
      <c r="Q24" s="22"/>
    </row>
    <row r="25" spans="2:24" ht="14.25" thickBot="1" x14ac:dyDescent="0.2">
      <c r="B25" s="21"/>
      <c r="F25" s="5"/>
      <c r="G25" s="5"/>
      <c r="H25" s="5"/>
      <c r="I25" s="5"/>
      <c r="J25" s="5"/>
      <c r="K25" s="5"/>
      <c r="L25" s="5"/>
      <c r="M25" s="5"/>
      <c r="N25" s="5"/>
      <c r="O25" s="12"/>
      <c r="P25" s="5"/>
      <c r="Q25" s="22"/>
    </row>
    <row r="26" spans="2:24" ht="14.25" thickBot="1" x14ac:dyDescent="0.2">
      <c r="B26" s="21"/>
      <c r="C26" s="15" t="s">
        <v>41</v>
      </c>
      <c r="D26" s="15"/>
      <c r="E26" s="11" t="s">
        <v>42</v>
      </c>
      <c r="F26" s="7">
        <f>O16</f>
        <v>11.880400000000002</v>
      </c>
      <c r="G26" s="5" t="s">
        <v>25</v>
      </c>
      <c r="H26" s="5" t="s">
        <v>43</v>
      </c>
      <c r="I26" s="16" t="e">
        <f>O23</f>
        <v>#DIV/0!</v>
      </c>
      <c r="J26" s="17" t="s">
        <v>44</v>
      </c>
      <c r="K26" s="5" t="s">
        <v>39</v>
      </c>
      <c r="L26" s="7">
        <f>O16</f>
        <v>11.880400000000002</v>
      </c>
      <c r="M26" s="5" t="s">
        <v>25</v>
      </c>
      <c r="N26" s="5" t="s">
        <v>45</v>
      </c>
      <c r="O26" s="65" t="e">
        <f>(F26-I26)/L26</f>
        <v>#DIV/0!</v>
      </c>
      <c r="P26" s="5" t="s">
        <v>46</v>
      </c>
      <c r="Q26" s="22"/>
    </row>
    <row r="27" spans="2:24" x14ac:dyDescent="0.15">
      <c r="B27" s="21"/>
      <c r="C27" s="38" t="s">
        <v>47</v>
      </c>
      <c r="D27" s="38"/>
      <c r="F27" s="5"/>
      <c r="G27" s="5"/>
      <c r="H27" s="5"/>
      <c r="I27" s="5"/>
      <c r="J27" s="5"/>
      <c r="K27" s="5"/>
      <c r="L27" s="5"/>
      <c r="M27" s="5"/>
      <c r="N27" s="5"/>
      <c r="O27" s="5"/>
      <c r="P27" s="5"/>
      <c r="Q27" s="22"/>
    </row>
    <row r="28" spans="2:24" ht="14.25" thickBot="1" x14ac:dyDescent="0.2">
      <c r="B28" s="21"/>
      <c r="C28" s="38"/>
      <c r="D28" s="38"/>
      <c r="F28" s="5"/>
      <c r="G28" s="5"/>
      <c r="H28" s="5"/>
      <c r="I28" s="5"/>
      <c r="J28" s="5"/>
      <c r="K28" s="5"/>
      <c r="L28" s="5"/>
      <c r="M28" s="5"/>
      <c r="N28" s="5"/>
      <c r="O28" s="5"/>
      <c r="P28" s="5"/>
      <c r="Q28" s="22"/>
      <c r="X28" s="17"/>
    </row>
    <row r="29" spans="2:24" ht="14.25" thickBot="1" x14ac:dyDescent="0.2">
      <c r="B29" s="21"/>
      <c r="C29" s="38" t="s">
        <v>48</v>
      </c>
      <c r="D29" s="38"/>
      <c r="F29" s="5"/>
      <c r="G29" s="5"/>
      <c r="H29" s="5"/>
      <c r="I29" s="5"/>
      <c r="J29" s="5"/>
      <c r="K29" s="5"/>
      <c r="L29" s="5"/>
      <c r="M29" s="5"/>
      <c r="N29" s="5"/>
      <c r="O29" s="40" t="e">
        <f>IF(O26&gt;=0.2,"適格","不適")</f>
        <v>#DIV/0!</v>
      </c>
      <c r="P29" s="5"/>
      <c r="Q29" s="22"/>
    </row>
    <row r="30" spans="2:24" x14ac:dyDescent="0.15">
      <c r="B30" s="23"/>
      <c r="C30" s="29"/>
      <c r="D30" s="29"/>
      <c r="E30" s="4"/>
      <c r="F30" s="8"/>
      <c r="G30" s="8"/>
      <c r="H30" s="8"/>
      <c r="I30" s="8"/>
      <c r="J30" s="8"/>
      <c r="K30" s="8"/>
      <c r="L30" s="8"/>
      <c r="M30" s="8"/>
      <c r="N30" s="8"/>
      <c r="O30" s="8"/>
      <c r="P30" s="8"/>
      <c r="Q30" s="24"/>
    </row>
    <row r="31" spans="2:24" x14ac:dyDescent="0.15">
      <c r="F31" s="5"/>
      <c r="G31" s="5"/>
      <c r="H31" s="5"/>
      <c r="I31" s="5"/>
      <c r="J31" s="5"/>
      <c r="K31" s="5"/>
      <c r="L31" s="5"/>
      <c r="M31" s="5"/>
      <c r="N31" s="5"/>
      <c r="O31" s="5"/>
      <c r="P31" s="5"/>
    </row>
    <row r="32" spans="2:24" ht="17.25" x14ac:dyDescent="0.15">
      <c r="B32" s="18"/>
      <c r="C32" s="28" t="s">
        <v>49</v>
      </c>
      <c r="D32" s="28"/>
      <c r="E32" s="19"/>
      <c r="F32" s="25"/>
      <c r="G32" s="25"/>
      <c r="H32" s="25"/>
      <c r="I32" s="25"/>
      <c r="J32" s="25"/>
      <c r="K32" s="25"/>
      <c r="L32" s="25"/>
      <c r="M32" s="25"/>
      <c r="N32" s="25"/>
      <c r="O32" s="25"/>
      <c r="P32" s="25"/>
      <c r="Q32" s="20"/>
    </row>
    <row r="33" spans="2:18" ht="14.25" thickBot="1" x14ac:dyDescent="0.2">
      <c r="B33" s="21"/>
      <c r="F33" s="5"/>
      <c r="G33" s="5"/>
      <c r="H33" s="5"/>
      <c r="I33" s="5"/>
      <c r="J33" s="5"/>
      <c r="K33" s="5"/>
      <c r="L33" s="5"/>
      <c r="M33" s="5"/>
      <c r="N33" s="5"/>
      <c r="O33" s="5"/>
      <c r="P33" s="5"/>
      <c r="Q33" s="22"/>
    </row>
    <row r="34" spans="2:18" ht="14.25" thickBot="1" x14ac:dyDescent="0.2">
      <c r="B34" s="21"/>
      <c r="C34" t="s">
        <v>50</v>
      </c>
      <c r="F34" s="5"/>
      <c r="G34" s="5"/>
      <c r="H34" s="5"/>
      <c r="I34" s="5"/>
      <c r="J34" s="5"/>
      <c r="K34" s="5"/>
      <c r="L34" s="5"/>
      <c r="M34" s="5"/>
      <c r="N34" s="5"/>
      <c r="O34" s="223">
        <f>機器費用/1000</f>
        <v>0</v>
      </c>
      <c r="P34" s="5" t="s">
        <v>13</v>
      </c>
      <c r="Q34" s="22"/>
    </row>
    <row r="35" spans="2:18" ht="14.25" thickBot="1" x14ac:dyDescent="0.2">
      <c r="B35" s="21"/>
      <c r="C35" t="s">
        <v>51</v>
      </c>
      <c r="F35" s="5"/>
      <c r="G35" s="5"/>
      <c r="H35" s="5"/>
      <c r="I35" s="5"/>
      <c r="J35" s="5"/>
      <c r="K35" s="5"/>
      <c r="L35" s="5"/>
      <c r="M35" s="5"/>
      <c r="N35" s="5"/>
      <c r="O35" s="223">
        <f>設定費用/1000</f>
        <v>0</v>
      </c>
      <c r="P35" s="5" t="s">
        <v>13</v>
      </c>
      <c r="Q35" s="22"/>
    </row>
    <row r="36" spans="2:18" x14ac:dyDescent="0.15">
      <c r="B36" s="21"/>
      <c r="C36" s="4" t="s">
        <v>52</v>
      </c>
      <c r="D36" s="4"/>
      <c r="E36" s="4"/>
      <c r="F36" s="8"/>
      <c r="G36" s="8"/>
      <c r="H36" s="8"/>
      <c r="I36" s="10" t="e">
        <f>8/'利用が想定される中小企業(飲食業)'!$E$15</f>
        <v>#DIV/0!</v>
      </c>
      <c r="J36" s="8" t="s">
        <v>53</v>
      </c>
      <c r="K36" s="8" t="s">
        <v>22</v>
      </c>
      <c r="L36" s="10">
        <f>'利用が想定される中小企業(飲食業)'!$E$3</f>
        <v>1.516</v>
      </c>
      <c r="M36" s="8" t="s">
        <v>54</v>
      </c>
      <c r="N36" s="8" t="s">
        <v>24</v>
      </c>
      <c r="O36" s="69" t="e">
        <f>I36*L36</f>
        <v>#DIV/0!</v>
      </c>
      <c r="P36" s="8" t="s">
        <v>55</v>
      </c>
      <c r="Q36" s="22"/>
    </row>
    <row r="37" spans="2:18" x14ac:dyDescent="0.15">
      <c r="B37" s="21"/>
      <c r="C37" t="s">
        <v>56</v>
      </c>
      <c r="F37" s="5"/>
      <c r="G37" s="5"/>
      <c r="H37" s="5"/>
      <c r="I37" s="5"/>
      <c r="J37" s="5"/>
      <c r="K37" s="5"/>
      <c r="L37" s="5"/>
      <c r="M37" s="5"/>
      <c r="N37" s="5"/>
      <c r="O37" s="26" t="e">
        <f>SUM(O34:O36)</f>
        <v>#DIV/0!</v>
      </c>
      <c r="P37" s="5" t="s">
        <v>55</v>
      </c>
      <c r="Q37" s="22"/>
    </row>
    <row r="38" spans="2:18" x14ac:dyDescent="0.15">
      <c r="B38" s="21"/>
      <c r="F38" s="5"/>
      <c r="G38" s="5"/>
      <c r="H38" s="5"/>
      <c r="I38" s="5"/>
      <c r="J38" s="5"/>
      <c r="K38" s="5"/>
      <c r="L38" s="5"/>
      <c r="M38" s="5"/>
      <c r="N38" s="5"/>
      <c r="O38" s="27"/>
      <c r="P38" s="5"/>
      <c r="Q38" s="22"/>
    </row>
    <row r="39" spans="2:18" x14ac:dyDescent="0.15">
      <c r="B39" s="21"/>
      <c r="C39" t="s">
        <v>57</v>
      </c>
      <c r="F39" s="6">
        <f>'利用が想定される中小企業(飲食業)'!$E$3</f>
        <v>1.516</v>
      </c>
      <c r="G39" s="5" t="s">
        <v>54</v>
      </c>
      <c r="H39" s="5" t="s">
        <v>22</v>
      </c>
      <c r="I39" s="16" t="e">
        <f>(O16-O23)/'利用が想定される中小企業(飲食業)'!$E$15</f>
        <v>#DIV/0!</v>
      </c>
      <c r="J39" s="5" t="s">
        <v>53</v>
      </c>
      <c r="K39" s="5" t="s">
        <v>22</v>
      </c>
      <c r="L39" s="6">
        <f>'利用が想定される中小企業(飲食業)'!$E$5</f>
        <v>300</v>
      </c>
      <c r="M39" s="5" t="s">
        <v>38</v>
      </c>
      <c r="N39" s="5" t="s">
        <v>24</v>
      </c>
      <c r="O39" s="26" t="e">
        <f>F39*I39*L39</f>
        <v>#DIV/0!</v>
      </c>
      <c r="P39" s="5" t="s">
        <v>58</v>
      </c>
      <c r="Q39" s="22"/>
    </row>
    <row r="40" spans="2:18" x14ac:dyDescent="0.15">
      <c r="B40" s="21"/>
      <c r="C40" s="4" t="s">
        <v>67</v>
      </c>
      <c r="D40" s="4"/>
      <c r="E40" s="4"/>
      <c r="F40" s="4"/>
      <c r="G40" s="8"/>
      <c r="H40" s="8"/>
      <c r="I40" s="10">
        <f>'利用が想定される中小企業(飲食業)'!$E$4</f>
        <v>70</v>
      </c>
      <c r="J40" s="8" t="s">
        <v>60</v>
      </c>
      <c r="K40" s="8" t="s">
        <v>22</v>
      </c>
      <c r="L40" s="57" t="e">
        <f>(O16-O23)/8/'利用が想定される中小企業(飲食業)'!$E$15</f>
        <v>#DIV/0!</v>
      </c>
      <c r="M40" s="8" t="s">
        <v>33</v>
      </c>
      <c r="N40" s="8"/>
      <c r="O40" s="46" t="e">
        <f>I40*L40</f>
        <v>#DIV/0!</v>
      </c>
      <c r="P40" s="8" t="s">
        <v>58</v>
      </c>
      <c r="Q40" s="22"/>
    </row>
    <row r="41" spans="2:18" x14ac:dyDescent="0.15">
      <c r="B41" s="21"/>
      <c r="C41" t="s">
        <v>61</v>
      </c>
      <c r="F41" s="5"/>
      <c r="G41" s="5"/>
      <c r="H41" s="5"/>
      <c r="I41" s="47"/>
      <c r="J41" s="5"/>
      <c r="K41" s="5"/>
      <c r="L41" s="5"/>
      <c r="M41" s="5"/>
      <c r="N41" s="5"/>
      <c r="O41" s="26" t="e">
        <f>SUM(O39:O40)</f>
        <v>#DIV/0!</v>
      </c>
      <c r="P41" s="5"/>
      <c r="Q41" s="22"/>
    </row>
    <row r="42" spans="2:18" ht="14.25" thickBot="1" x14ac:dyDescent="0.2">
      <c r="B42" s="21"/>
      <c r="F42" s="5"/>
      <c r="G42" s="5"/>
      <c r="H42" s="5"/>
      <c r="I42" s="5"/>
      <c r="J42" s="5"/>
      <c r="K42" s="5"/>
      <c r="L42" s="5"/>
      <c r="M42" s="5"/>
      <c r="N42" s="5"/>
      <c r="O42" s="27"/>
      <c r="P42" s="5"/>
      <c r="Q42" s="22"/>
    </row>
    <row r="43" spans="2:18" ht="14.25" thickBot="1" x14ac:dyDescent="0.2">
      <c r="B43" s="21"/>
      <c r="C43" s="15" t="s">
        <v>62</v>
      </c>
      <c r="D43" s="15"/>
      <c r="F43" s="15"/>
      <c r="G43" s="5"/>
      <c r="H43" s="5"/>
      <c r="I43" s="26" t="e">
        <f>O37</f>
        <v>#DIV/0!</v>
      </c>
      <c r="J43" s="5" t="s">
        <v>55</v>
      </c>
      <c r="K43" s="42" t="s">
        <v>39</v>
      </c>
      <c r="L43" s="26" t="e">
        <f>O41</f>
        <v>#DIV/0!</v>
      </c>
      <c r="M43" s="5" t="s">
        <v>58</v>
      </c>
      <c r="N43" s="5" t="s">
        <v>24</v>
      </c>
      <c r="O43" s="32" t="e">
        <f>I43/L43</f>
        <v>#DIV/0!</v>
      </c>
      <c r="P43" s="5" t="s">
        <v>63</v>
      </c>
      <c r="Q43" s="22"/>
    </row>
    <row r="44" spans="2:18" x14ac:dyDescent="0.15">
      <c r="B44" s="21"/>
      <c r="C44" s="38" t="s">
        <v>64</v>
      </c>
      <c r="D44" s="15"/>
      <c r="F44" s="5"/>
      <c r="G44" s="5"/>
      <c r="H44" s="5"/>
      <c r="I44" s="39"/>
      <c r="J44" s="5"/>
      <c r="K44" s="5"/>
      <c r="L44" s="5"/>
      <c r="M44" s="5"/>
      <c r="N44" s="5"/>
      <c r="O44" s="12"/>
      <c r="P44" s="5"/>
      <c r="Q44" s="22"/>
    </row>
    <row r="45" spans="2:18" ht="14.25" thickBot="1" x14ac:dyDescent="0.2">
      <c r="B45" s="21"/>
      <c r="C45" s="38"/>
      <c r="D45" s="15"/>
      <c r="F45" s="5"/>
      <c r="G45" s="5"/>
      <c r="H45" s="5"/>
      <c r="I45" s="39"/>
      <c r="J45" s="5"/>
      <c r="K45" s="5"/>
      <c r="L45" s="5"/>
      <c r="M45" s="5"/>
      <c r="N45" s="5"/>
      <c r="O45" s="12"/>
      <c r="P45" s="5"/>
      <c r="Q45" s="22"/>
      <c r="R45" s="33" t="s">
        <v>14</v>
      </c>
    </row>
    <row r="46" spans="2:18" ht="14.25" thickBot="1" x14ac:dyDescent="0.2">
      <c r="B46" s="21"/>
      <c r="C46" s="38" t="s">
        <v>48</v>
      </c>
      <c r="D46" s="15"/>
      <c r="F46" s="5"/>
      <c r="G46" s="5"/>
      <c r="H46" s="5"/>
      <c r="I46" s="39"/>
      <c r="J46" s="5"/>
      <c r="K46" s="5"/>
      <c r="L46" s="5"/>
      <c r="M46" s="5"/>
      <c r="N46" s="5"/>
      <c r="O46" s="32" t="e">
        <f>IF(O43&lt;4,"適格","不適")</f>
        <v>#DIV/0!</v>
      </c>
      <c r="P46" s="5"/>
      <c r="Q46" s="22"/>
    </row>
    <row r="47" spans="2:18" x14ac:dyDescent="0.15">
      <c r="B47" s="23"/>
      <c r="C47" s="29"/>
      <c r="D47" s="29"/>
      <c r="E47" s="4"/>
      <c r="F47" s="4"/>
      <c r="G47" s="4"/>
      <c r="H47" s="4"/>
      <c r="I47" s="4"/>
      <c r="J47" s="4"/>
      <c r="K47" s="4"/>
      <c r="L47" s="4"/>
      <c r="M47" s="4"/>
      <c r="N47" s="4"/>
      <c r="O47" s="4"/>
      <c r="P47" s="4"/>
      <c r="Q47" s="24"/>
    </row>
  </sheetData>
  <sheetProtection algorithmName="SHA-512" hashValue="MbRcokXBWn0M3rNGgohitv4rUYGZ3+CrIr6Enxe5XFSeztObXJFbOCc9tZzaHrv8+QqoNj/X9YaAxizuznHCAQ==" saltValue="5TVmOv48shogP9EacgGFaA==" spinCount="100000" sheet="1" objects="1" scenarios="1"/>
  <mergeCells count="5">
    <mergeCell ref="C2:P2"/>
    <mergeCell ref="N4:P4"/>
    <mergeCell ref="D6:M6"/>
    <mergeCell ref="D7:M7"/>
    <mergeCell ref="D11:H11"/>
  </mergeCells>
  <phoneticPr fontId="1"/>
  <pageMargins left="0.7" right="0.7" top="0.75" bottom="0.75" header="0.3" footer="0.3"/>
  <pageSetup paperSize="9" scale="6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74408-168A-4697-840D-F92F958F4818}">
  <sheetPr codeName="Sheet13">
    <pageSetUpPr fitToPage="1"/>
  </sheetPr>
  <dimension ref="B2:X47"/>
  <sheetViews>
    <sheetView view="pageBreakPreview" zoomScaleNormal="100" zoomScaleSheetLayoutView="100" workbookViewId="0"/>
  </sheetViews>
  <sheetFormatPr defaultColWidth="8.875" defaultRowHeight="13.5" x14ac:dyDescent="0.15"/>
  <cols>
    <col min="1" max="2" width="2.625" customWidth="1"/>
    <col min="3" max="3" width="28.125" customWidth="1"/>
    <col min="4" max="4" width="12.125" customWidth="1"/>
    <col min="5" max="5" width="2.625" customWidth="1"/>
    <col min="6" max="6" width="6.125" customWidth="1"/>
    <col min="7" max="7" width="10.375" bestFit="1" customWidth="1"/>
    <col min="8" max="8" width="3.375" customWidth="1"/>
    <col min="9" max="9" width="7.875" customWidth="1"/>
    <col min="10" max="10" width="9.625" customWidth="1"/>
    <col min="11" max="11" width="3.375" bestFit="1" customWidth="1"/>
    <col min="12" max="12" width="6.375" customWidth="1"/>
    <col min="13" max="13" width="11.625" customWidth="1"/>
    <col min="14" max="14" width="3.375" bestFit="1" customWidth="1"/>
    <col min="15" max="15" width="10" customWidth="1"/>
    <col min="16" max="16" width="8.125" customWidth="1"/>
    <col min="17" max="18" width="2.875" customWidth="1"/>
  </cols>
  <sheetData>
    <row r="2" spans="2:17" ht="24" x14ac:dyDescent="0.15">
      <c r="C2" s="231" t="s">
        <v>15</v>
      </c>
      <c r="D2" s="231"/>
      <c r="E2" s="231"/>
      <c r="F2" s="231"/>
      <c r="G2" s="231"/>
      <c r="H2" s="231"/>
      <c r="I2" s="231"/>
      <c r="J2" s="231"/>
      <c r="K2" s="231"/>
      <c r="L2" s="231"/>
      <c r="M2" s="231"/>
      <c r="N2" s="231"/>
      <c r="O2" s="231"/>
      <c r="P2" s="231"/>
    </row>
    <row r="3" spans="2:17" ht="7.5" customHeight="1" x14ac:dyDescent="0.15">
      <c r="C3" s="34"/>
      <c r="D3" s="34"/>
      <c r="E3" s="34"/>
      <c r="F3" s="34"/>
      <c r="G3" s="34"/>
      <c r="H3" s="34"/>
      <c r="I3" s="34"/>
      <c r="J3" s="34"/>
      <c r="K3" s="34"/>
      <c r="L3" s="34"/>
      <c r="M3" s="34"/>
      <c r="N3" s="34"/>
      <c r="O3" s="34"/>
      <c r="P3" s="34"/>
    </row>
    <row r="4" spans="2:17" ht="15" customHeight="1" x14ac:dyDescent="0.15">
      <c r="C4" s="224" t="str">
        <f>"【"&amp;製品カテゴリ&amp;"】"</f>
        <v>【配膳ロボット】</v>
      </c>
      <c r="D4" s="103"/>
      <c r="E4" s="103"/>
      <c r="F4" s="103"/>
      <c r="G4" s="103"/>
      <c r="H4" s="103"/>
      <c r="I4" s="103"/>
      <c r="J4" s="103"/>
      <c r="K4" s="35"/>
      <c r="L4" s="35"/>
      <c r="M4" s="35"/>
      <c r="N4" s="548" t="s">
        <v>16</v>
      </c>
      <c r="O4" s="548"/>
      <c r="P4" s="548"/>
    </row>
    <row r="5" spans="2:17" ht="7.5" customHeight="1" x14ac:dyDescent="0.15">
      <c r="C5" s="103"/>
      <c r="D5" s="103"/>
      <c r="E5" s="103"/>
      <c r="F5" s="103"/>
      <c r="G5" s="103"/>
      <c r="H5" s="103"/>
      <c r="I5" s="103"/>
      <c r="J5" s="103"/>
      <c r="K5" s="103"/>
      <c r="L5" s="103"/>
      <c r="M5" s="103"/>
      <c r="N5" s="103"/>
      <c r="O5" s="103"/>
      <c r="P5" s="103"/>
    </row>
    <row r="6" spans="2:17" x14ac:dyDescent="0.15">
      <c r="C6" s="11" t="s">
        <v>0</v>
      </c>
      <c r="D6" s="552">
        <f>製造事業者名</f>
        <v>0</v>
      </c>
      <c r="E6" s="552"/>
      <c r="F6" s="552"/>
      <c r="G6" s="552"/>
      <c r="H6" s="552"/>
      <c r="I6" s="552"/>
      <c r="J6" s="552"/>
      <c r="K6" s="552"/>
      <c r="L6" s="552"/>
      <c r="M6" s="552"/>
    </row>
    <row r="7" spans="2:17" x14ac:dyDescent="0.15">
      <c r="C7" s="11" t="s">
        <v>1</v>
      </c>
      <c r="D7" s="552">
        <f>型番</f>
        <v>0</v>
      </c>
      <c r="E7" s="552"/>
      <c r="F7" s="552"/>
      <c r="G7" s="552"/>
      <c r="H7" s="552"/>
      <c r="I7" s="552"/>
      <c r="J7" s="552"/>
      <c r="K7" s="552"/>
      <c r="L7" s="552"/>
      <c r="M7" s="552"/>
    </row>
    <row r="9" spans="2:17" x14ac:dyDescent="0.15">
      <c r="C9" s="1" t="s">
        <v>448</v>
      </c>
      <c r="D9" s="1"/>
    </row>
    <row r="10" spans="2:17" x14ac:dyDescent="0.15">
      <c r="C10" s="1"/>
      <c r="D10" s="1"/>
    </row>
    <row r="11" spans="2:17" x14ac:dyDescent="0.15">
      <c r="C11" s="37" t="s">
        <v>17</v>
      </c>
      <c r="D11" s="549" t="s">
        <v>68</v>
      </c>
      <c r="E11" s="550"/>
      <c r="F11" s="550"/>
      <c r="G11" s="550"/>
      <c r="H11" s="551"/>
    </row>
    <row r="13" spans="2:17" ht="17.25" x14ac:dyDescent="0.15">
      <c r="B13" s="18"/>
      <c r="C13" s="28" t="s">
        <v>19</v>
      </c>
      <c r="D13" s="28"/>
      <c r="E13" s="19"/>
      <c r="F13" s="19"/>
      <c r="G13" s="19"/>
      <c r="H13" s="19"/>
      <c r="I13" s="19"/>
      <c r="J13" s="19"/>
      <c r="K13" s="19"/>
      <c r="L13" s="19"/>
      <c r="M13" s="19"/>
      <c r="N13" s="19"/>
      <c r="O13" s="19"/>
      <c r="P13" s="19"/>
      <c r="Q13" s="20"/>
    </row>
    <row r="14" spans="2:17" x14ac:dyDescent="0.15">
      <c r="B14" s="21"/>
      <c r="C14" s="44"/>
      <c r="D14" s="44"/>
      <c r="Q14" s="22"/>
    </row>
    <row r="15" spans="2:17" x14ac:dyDescent="0.15">
      <c r="B15" s="21"/>
      <c r="C15" s="4" t="s">
        <v>20</v>
      </c>
      <c r="D15" s="4"/>
      <c r="E15" s="4"/>
      <c r="F15" s="62">
        <f>('利用が想定される中小企業(飲食業)'!$F$9/(4000/60)+1)*ROUNDUP('利用が想定される中小企業(飲食業)'!F11/2,0)*2</f>
        <v>2.1798333333333333</v>
      </c>
      <c r="G15" s="8" t="s">
        <v>21</v>
      </c>
      <c r="H15" s="8" t="s">
        <v>22</v>
      </c>
      <c r="I15" s="62">
        <f>'利用が想定される中小企業(飲食業)'!F12</f>
        <v>175</v>
      </c>
      <c r="J15" s="8" t="s">
        <v>21</v>
      </c>
      <c r="K15" s="8" t="s">
        <v>22</v>
      </c>
      <c r="L15" s="73">
        <f>'利用が想定される中小企業(飲食業)'!F16</f>
        <v>3</v>
      </c>
      <c r="M15" s="74" t="s">
        <v>199</v>
      </c>
      <c r="N15" s="8" t="s">
        <v>24</v>
      </c>
      <c r="O15" s="9">
        <f>F15*I15*L15/60</f>
        <v>19.073541666666664</v>
      </c>
      <c r="P15" s="8" t="s">
        <v>25</v>
      </c>
      <c r="Q15" s="22"/>
    </row>
    <row r="16" spans="2:17" x14ac:dyDescent="0.15">
      <c r="B16" s="21"/>
      <c r="C16" t="s">
        <v>26</v>
      </c>
      <c r="F16" s="5"/>
      <c r="G16" s="5"/>
      <c r="H16" s="5"/>
      <c r="I16" s="5"/>
      <c r="J16" s="5"/>
      <c r="K16" s="5"/>
      <c r="L16" s="76"/>
      <c r="M16" s="76"/>
      <c r="N16" s="5"/>
      <c r="O16" s="7">
        <f>SUM(O15:O15)</f>
        <v>19.073541666666664</v>
      </c>
      <c r="P16" s="5" t="s">
        <v>25</v>
      </c>
      <c r="Q16" s="22"/>
    </row>
    <row r="17" spans="2:24" x14ac:dyDescent="0.15">
      <c r="B17" s="21"/>
      <c r="F17" s="5"/>
      <c r="G17" s="5"/>
      <c r="H17" s="5"/>
      <c r="I17" s="5"/>
      <c r="J17" s="5"/>
      <c r="K17" s="5"/>
      <c r="L17" s="5"/>
      <c r="M17" s="5"/>
      <c r="N17" s="5"/>
      <c r="O17" s="12"/>
      <c r="P17" s="5"/>
      <c r="Q17" s="22"/>
    </row>
    <row r="18" spans="2:24" x14ac:dyDescent="0.15">
      <c r="B18" s="21"/>
      <c r="F18" s="5"/>
      <c r="G18" s="5"/>
      <c r="H18" s="5"/>
      <c r="I18" s="5"/>
      <c r="J18" s="5"/>
      <c r="K18" s="5"/>
      <c r="L18" s="5"/>
      <c r="M18" s="5"/>
      <c r="N18" s="5"/>
      <c r="O18" s="12"/>
      <c r="P18" s="5"/>
      <c r="Q18" s="22"/>
    </row>
    <row r="19" spans="2:24" x14ac:dyDescent="0.15">
      <c r="B19" s="21"/>
      <c r="C19" t="s">
        <v>27</v>
      </c>
      <c r="F19" s="6">
        <f>1</f>
        <v>1</v>
      </c>
      <c r="G19" s="5" t="s">
        <v>28</v>
      </c>
      <c r="H19" s="5" t="s">
        <v>22</v>
      </c>
      <c r="I19" s="68" t="e">
        <f>'利用が想定される中小企業(飲食業)'!F12*ROUNDUP('利用が想定される中小企業(飲食業)'!F11/トレイ数,0)</f>
        <v>#DIV/0!</v>
      </c>
      <c r="J19" s="5" t="s">
        <v>29</v>
      </c>
      <c r="K19" s="5" t="s">
        <v>22</v>
      </c>
      <c r="L19" s="6">
        <v>5</v>
      </c>
      <c r="M19" s="5" t="s">
        <v>30</v>
      </c>
      <c r="N19" s="5" t="s">
        <v>24</v>
      </c>
      <c r="O19" s="14" t="e">
        <f>F19*I19*L19/100/60</f>
        <v>#DIV/0!</v>
      </c>
      <c r="P19" s="5" t="s">
        <v>25</v>
      </c>
      <c r="Q19" s="22"/>
    </row>
    <row r="20" spans="2:24" x14ac:dyDescent="0.15">
      <c r="B20" s="21"/>
      <c r="C20" t="s">
        <v>31</v>
      </c>
      <c r="F20" s="58" t="e">
        <f>('利用が想定される中小企業(飲食業)'!F9/配膳スピード+1)*ROUNDUP('利用が想定される中小企業(飲食業)'!F11/トレイ数,0)*2</f>
        <v>#DIV/0!</v>
      </c>
      <c r="G20" s="61" t="s">
        <v>28</v>
      </c>
      <c r="H20" s="61" t="s">
        <v>22</v>
      </c>
      <c r="I20" s="58" t="e">
        <f>ROUNDUP('利用が想定される中小企業(飲食業)'!F11/トレイ数,0)*'利用が想定される中小企業(飲食業)'!F12</f>
        <v>#DIV/0!</v>
      </c>
      <c r="J20" s="5" t="s">
        <v>32</v>
      </c>
      <c r="K20" s="5" t="s">
        <v>22</v>
      </c>
      <c r="L20" s="13">
        <f>操作人数</f>
        <v>0</v>
      </c>
      <c r="M20" s="5" t="s">
        <v>33</v>
      </c>
      <c r="N20" s="5" t="s">
        <v>24</v>
      </c>
      <c r="O20" s="14" t="e">
        <f>F20*I20*L20/60</f>
        <v>#DIV/0!</v>
      </c>
      <c r="P20" s="5" t="s">
        <v>25</v>
      </c>
      <c r="Q20" s="22"/>
    </row>
    <row r="21" spans="2:24" x14ac:dyDescent="0.15">
      <c r="B21" s="21"/>
      <c r="C21" t="s">
        <v>34</v>
      </c>
      <c r="F21" s="61"/>
      <c r="G21" s="61"/>
      <c r="H21" s="61"/>
      <c r="I21" s="60">
        <v>5</v>
      </c>
      <c r="J21" s="5" t="s">
        <v>35</v>
      </c>
      <c r="K21" s="5" t="s">
        <v>22</v>
      </c>
      <c r="L21" s="6" t="e">
        <f>'利用が想定される中小企業(飲食業)'!$F$15</f>
        <v>#DIV/0!</v>
      </c>
      <c r="M21" s="5" t="s">
        <v>36</v>
      </c>
      <c r="N21" s="5" t="s">
        <v>24</v>
      </c>
      <c r="O21" s="7" t="e">
        <f>I21*L21/60</f>
        <v>#DIV/0!</v>
      </c>
      <c r="P21" s="5" t="s">
        <v>25</v>
      </c>
      <c r="Q21" s="22"/>
    </row>
    <row r="22" spans="2:24" x14ac:dyDescent="0.15">
      <c r="B22" s="21"/>
      <c r="C22" t="s">
        <v>37</v>
      </c>
      <c r="F22" s="61"/>
      <c r="G22" s="61"/>
      <c r="H22" s="61"/>
      <c r="I22" s="60">
        <v>5</v>
      </c>
      <c r="J22" s="5" t="s">
        <v>35</v>
      </c>
      <c r="K22" s="5" t="s">
        <v>22</v>
      </c>
      <c r="L22" s="6" t="e">
        <f>'利用が想定される中小企業(飲食業)'!$F$15</f>
        <v>#DIV/0!</v>
      </c>
      <c r="M22" s="5" t="s">
        <v>36</v>
      </c>
      <c r="N22" s="5" t="s">
        <v>24</v>
      </c>
      <c r="O22" s="7" t="e">
        <f>I22*L22/60</f>
        <v>#DIV/0!</v>
      </c>
      <c r="P22" s="5" t="s">
        <v>25</v>
      </c>
      <c r="Q22" s="22"/>
    </row>
    <row r="23" spans="2:24" x14ac:dyDescent="0.15">
      <c r="B23" s="21"/>
      <c r="C23" t="s">
        <v>40</v>
      </c>
      <c r="F23" s="5"/>
      <c r="G23" s="5"/>
      <c r="H23" s="5"/>
      <c r="I23" s="5"/>
      <c r="J23" s="5"/>
      <c r="K23" s="5"/>
      <c r="L23" s="5"/>
      <c r="M23" s="5"/>
      <c r="N23" s="5"/>
      <c r="O23" s="14" t="e">
        <f>SUM(O19:O22)</f>
        <v>#DIV/0!</v>
      </c>
      <c r="P23" s="5" t="s">
        <v>25</v>
      </c>
      <c r="Q23" s="22"/>
    </row>
    <row r="24" spans="2:24" x14ac:dyDescent="0.15">
      <c r="B24" s="21"/>
      <c r="C24" s="85" t="s">
        <v>207</v>
      </c>
      <c r="F24" s="5"/>
      <c r="G24" s="5"/>
      <c r="H24" s="5"/>
      <c r="I24" s="5"/>
      <c r="J24" s="5"/>
      <c r="K24" s="5"/>
      <c r="L24" s="5"/>
      <c r="M24" s="5"/>
      <c r="N24" s="5"/>
      <c r="O24" s="12"/>
      <c r="P24" s="5"/>
      <c r="Q24" s="22"/>
    </row>
    <row r="25" spans="2:24" ht="14.25" thickBot="1" x14ac:dyDescent="0.2">
      <c r="B25" s="21"/>
      <c r="F25" s="5"/>
      <c r="G25" s="5"/>
      <c r="H25" s="5"/>
      <c r="I25" s="5"/>
      <c r="J25" s="5"/>
      <c r="K25" s="5"/>
      <c r="L25" s="5"/>
      <c r="M25" s="5"/>
      <c r="N25" s="5"/>
      <c r="O25" s="12"/>
      <c r="P25" s="5"/>
      <c r="Q25" s="22"/>
    </row>
    <row r="26" spans="2:24" ht="14.25" thickBot="1" x14ac:dyDescent="0.2">
      <c r="B26" s="21"/>
      <c r="C26" s="15" t="s">
        <v>41</v>
      </c>
      <c r="D26" s="15"/>
      <c r="E26" s="11" t="s">
        <v>42</v>
      </c>
      <c r="F26" s="7">
        <f>O16</f>
        <v>19.073541666666664</v>
      </c>
      <c r="G26" s="5" t="s">
        <v>25</v>
      </c>
      <c r="H26" s="5" t="s">
        <v>43</v>
      </c>
      <c r="I26" s="16" t="e">
        <f>O23</f>
        <v>#DIV/0!</v>
      </c>
      <c r="J26" s="17" t="s">
        <v>44</v>
      </c>
      <c r="K26" s="5" t="s">
        <v>39</v>
      </c>
      <c r="L26" s="7">
        <f>O16</f>
        <v>19.073541666666664</v>
      </c>
      <c r="M26" s="5" t="s">
        <v>25</v>
      </c>
      <c r="N26" s="5" t="s">
        <v>45</v>
      </c>
      <c r="O26" s="65" t="e">
        <f>(F26-I26)/L26</f>
        <v>#DIV/0!</v>
      </c>
      <c r="P26" s="5" t="s">
        <v>46</v>
      </c>
      <c r="Q26" s="22"/>
    </row>
    <row r="27" spans="2:24" x14ac:dyDescent="0.15">
      <c r="B27" s="21"/>
      <c r="C27" s="38" t="s">
        <v>47</v>
      </c>
      <c r="D27" s="38"/>
      <c r="F27" s="5"/>
      <c r="G27" s="5"/>
      <c r="H27" s="5"/>
      <c r="I27" s="5"/>
      <c r="J27" s="5"/>
      <c r="K27" s="5"/>
      <c r="L27" s="5"/>
      <c r="M27" s="5"/>
      <c r="N27" s="5"/>
      <c r="O27" s="5"/>
      <c r="P27" s="5"/>
      <c r="Q27" s="22"/>
    </row>
    <row r="28" spans="2:24" ht="14.25" thickBot="1" x14ac:dyDescent="0.2">
      <c r="B28" s="21"/>
      <c r="C28" s="38"/>
      <c r="D28" s="38"/>
      <c r="F28" s="5"/>
      <c r="G28" s="5"/>
      <c r="H28" s="5"/>
      <c r="I28" s="5"/>
      <c r="J28" s="5"/>
      <c r="K28" s="5"/>
      <c r="L28" s="5"/>
      <c r="M28" s="5"/>
      <c r="N28" s="5"/>
      <c r="O28" s="5"/>
      <c r="P28" s="5"/>
      <c r="Q28" s="22"/>
      <c r="X28" s="17"/>
    </row>
    <row r="29" spans="2:24" ht="14.25" thickBot="1" x14ac:dyDescent="0.2">
      <c r="B29" s="21"/>
      <c r="C29" s="38" t="s">
        <v>48</v>
      </c>
      <c r="D29" s="38"/>
      <c r="F29" s="5"/>
      <c r="G29" s="5"/>
      <c r="H29" s="5"/>
      <c r="I29" s="5"/>
      <c r="J29" s="5"/>
      <c r="K29" s="5"/>
      <c r="L29" s="5"/>
      <c r="M29" s="5"/>
      <c r="N29" s="5"/>
      <c r="O29" s="40" t="e">
        <f>IF(O26&gt;=0.2,"適格","不適")</f>
        <v>#DIV/0!</v>
      </c>
      <c r="P29" s="5"/>
      <c r="Q29" s="22"/>
    </row>
    <row r="30" spans="2:24" x14ac:dyDescent="0.15">
      <c r="B30" s="23"/>
      <c r="C30" s="29"/>
      <c r="D30" s="29"/>
      <c r="E30" s="4"/>
      <c r="F30" s="8"/>
      <c r="G30" s="8"/>
      <c r="H30" s="8"/>
      <c r="I30" s="8"/>
      <c r="J30" s="8"/>
      <c r="K30" s="8"/>
      <c r="L30" s="8"/>
      <c r="M30" s="8"/>
      <c r="N30" s="8"/>
      <c r="O30" s="8"/>
      <c r="P30" s="8"/>
      <c r="Q30" s="24"/>
    </row>
    <row r="31" spans="2:24" x14ac:dyDescent="0.15">
      <c r="F31" s="5"/>
      <c r="G31" s="5"/>
      <c r="H31" s="5"/>
      <c r="I31" s="5"/>
      <c r="J31" s="5"/>
      <c r="K31" s="5"/>
      <c r="L31" s="5"/>
      <c r="M31" s="5"/>
      <c r="N31" s="5"/>
      <c r="O31" s="5"/>
      <c r="P31" s="5"/>
    </row>
    <row r="32" spans="2:24" ht="17.25" x14ac:dyDescent="0.15">
      <c r="B32" s="18"/>
      <c r="C32" s="28" t="s">
        <v>49</v>
      </c>
      <c r="D32" s="28"/>
      <c r="E32" s="19"/>
      <c r="F32" s="25"/>
      <c r="G32" s="25"/>
      <c r="H32" s="25"/>
      <c r="I32" s="25"/>
      <c r="J32" s="25"/>
      <c r="K32" s="25"/>
      <c r="L32" s="25"/>
      <c r="M32" s="25"/>
      <c r="N32" s="25"/>
      <c r="O32" s="25"/>
      <c r="P32" s="25"/>
      <c r="Q32" s="20"/>
    </row>
    <row r="33" spans="2:18" ht="14.25" thickBot="1" x14ac:dyDescent="0.2">
      <c r="B33" s="21"/>
      <c r="F33" s="5"/>
      <c r="G33" s="5"/>
      <c r="H33" s="5"/>
      <c r="I33" s="5"/>
      <c r="J33" s="5"/>
      <c r="K33" s="5"/>
      <c r="L33" s="5"/>
      <c r="M33" s="5"/>
      <c r="N33" s="5"/>
      <c r="O33" s="5"/>
      <c r="P33" s="5"/>
      <c r="Q33" s="22"/>
    </row>
    <row r="34" spans="2:18" ht="14.25" thickBot="1" x14ac:dyDescent="0.2">
      <c r="B34" s="21"/>
      <c r="C34" t="s">
        <v>50</v>
      </c>
      <c r="F34" s="5"/>
      <c r="G34" s="5"/>
      <c r="H34" s="5"/>
      <c r="I34" s="5"/>
      <c r="J34" s="5"/>
      <c r="K34" s="5"/>
      <c r="L34" s="5"/>
      <c r="M34" s="5"/>
      <c r="N34" s="5"/>
      <c r="O34" s="223">
        <f>機器費用/1000</f>
        <v>0</v>
      </c>
      <c r="P34" s="5" t="s">
        <v>13</v>
      </c>
      <c r="Q34" s="22"/>
    </row>
    <row r="35" spans="2:18" ht="14.25" thickBot="1" x14ac:dyDescent="0.2">
      <c r="B35" s="21"/>
      <c r="C35" t="s">
        <v>51</v>
      </c>
      <c r="F35" s="5"/>
      <c r="G35" s="5"/>
      <c r="H35" s="5"/>
      <c r="I35" s="5"/>
      <c r="J35" s="5"/>
      <c r="K35" s="5"/>
      <c r="L35" s="5"/>
      <c r="M35" s="5"/>
      <c r="N35" s="5"/>
      <c r="O35" s="223">
        <f>設定費用/1000</f>
        <v>0</v>
      </c>
      <c r="P35" s="5" t="s">
        <v>13</v>
      </c>
      <c r="Q35" s="22"/>
    </row>
    <row r="36" spans="2:18" x14ac:dyDescent="0.15">
      <c r="B36" s="21"/>
      <c r="C36" s="4" t="s">
        <v>52</v>
      </c>
      <c r="D36" s="4"/>
      <c r="E36" s="4"/>
      <c r="F36" s="8"/>
      <c r="G36" s="8"/>
      <c r="H36" s="8"/>
      <c r="I36" s="10" t="e">
        <f>8/'利用が想定される中小企業(飲食業)'!$F$15</f>
        <v>#DIV/0!</v>
      </c>
      <c r="J36" s="8" t="s">
        <v>53</v>
      </c>
      <c r="K36" s="8" t="s">
        <v>22</v>
      </c>
      <c r="L36" s="10">
        <f>'利用が想定される中小企業(飲食業)'!$F$3</f>
        <v>1.516</v>
      </c>
      <c r="M36" s="8" t="s">
        <v>54</v>
      </c>
      <c r="N36" s="8" t="s">
        <v>24</v>
      </c>
      <c r="O36" s="69" t="e">
        <f>I36*L36</f>
        <v>#DIV/0!</v>
      </c>
      <c r="P36" s="8" t="s">
        <v>55</v>
      </c>
      <c r="Q36" s="22"/>
    </row>
    <row r="37" spans="2:18" x14ac:dyDescent="0.15">
      <c r="B37" s="21"/>
      <c r="C37" t="s">
        <v>56</v>
      </c>
      <c r="F37" s="5"/>
      <c r="G37" s="5"/>
      <c r="H37" s="5"/>
      <c r="I37" s="5"/>
      <c r="J37" s="5"/>
      <c r="K37" s="5"/>
      <c r="L37" s="5"/>
      <c r="M37" s="5"/>
      <c r="N37" s="5"/>
      <c r="O37" s="26" t="e">
        <f>SUM(O34:O36)</f>
        <v>#DIV/0!</v>
      </c>
      <c r="P37" s="5" t="s">
        <v>55</v>
      </c>
      <c r="Q37" s="22"/>
    </row>
    <row r="38" spans="2:18" x14ac:dyDescent="0.15">
      <c r="B38" s="21"/>
      <c r="F38" s="5"/>
      <c r="G38" s="5"/>
      <c r="H38" s="5"/>
      <c r="I38" s="5"/>
      <c r="J38" s="5"/>
      <c r="K38" s="5"/>
      <c r="L38" s="5"/>
      <c r="M38" s="5"/>
      <c r="N38" s="5"/>
      <c r="O38" s="27"/>
      <c r="P38" s="5"/>
      <c r="Q38" s="22"/>
    </row>
    <row r="39" spans="2:18" x14ac:dyDescent="0.15">
      <c r="B39" s="21"/>
      <c r="C39" t="s">
        <v>57</v>
      </c>
      <c r="F39" s="6">
        <f>'利用が想定される中小企業(飲食業)'!$F$3</f>
        <v>1.516</v>
      </c>
      <c r="G39" s="5" t="s">
        <v>54</v>
      </c>
      <c r="H39" s="5" t="s">
        <v>22</v>
      </c>
      <c r="I39" s="16" t="e">
        <f>(O16-O23)/'利用が想定される中小企業(飲食業)'!$F$15</f>
        <v>#DIV/0!</v>
      </c>
      <c r="J39" s="5" t="s">
        <v>53</v>
      </c>
      <c r="K39" s="5" t="s">
        <v>22</v>
      </c>
      <c r="L39" s="6">
        <f>'利用が想定される中小企業(飲食業)'!$F$5</f>
        <v>300</v>
      </c>
      <c r="M39" s="5" t="s">
        <v>38</v>
      </c>
      <c r="N39" s="5" t="s">
        <v>24</v>
      </c>
      <c r="O39" s="26" t="e">
        <f>F39*I39*L39</f>
        <v>#DIV/0!</v>
      </c>
      <c r="P39" s="5" t="s">
        <v>58</v>
      </c>
      <c r="Q39" s="22"/>
    </row>
    <row r="40" spans="2:18" x14ac:dyDescent="0.15">
      <c r="B40" s="21"/>
      <c r="C40" s="4" t="s">
        <v>59</v>
      </c>
      <c r="D40" s="4"/>
      <c r="E40" s="4"/>
      <c r="F40" s="4"/>
      <c r="G40" s="8"/>
      <c r="H40" s="8"/>
      <c r="I40" s="10">
        <f>'利用が想定される中小企業(飲食業)'!$F$4</f>
        <v>70</v>
      </c>
      <c r="J40" s="8" t="s">
        <v>60</v>
      </c>
      <c r="K40" s="8" t="s">
        <v>22</v>
      </c>
      <c r="L40" s="57" t="e">
        <f>(O16-O23)/8/'利用が想定される中小企業(飲食業)'!$F$15</f>
        <v>#DIV/0!</v>
      </c>
      <c r="M40" s="8" t="s">
        <v>33</v>
      </c>
      <c r="N40" s="8"/>
      <c r="O40" s="46" t="e">
        <f>I40*L40</f>
        <v>#DIV/0!</v>
      </c>
      <c r="P40" s="8" t="s">
        <v>58</v>
      </c>
      <c r="Q40" s="22"/>
    </row>
    <row r="41" spans="2:18" x14ac:dyDescent="0.15">
      <c r="B41" s="21"/>
      <c r="C41" t="s">
        <v>61</v>
      </c>
      <c r="F41" s="5"/>
      <c r="G41" s="5"/>
      <c r="H41" s="5"/>
      <c r="I41" s="47"/>
      <c r="J41" s="5"/>
      <c r="K41" s="5"/>
      <c r="L41" s="5"/>
      <c r="M41" s="5"/>
      <c r="N41" s="5"/>
      <c r="O41" s="26" t="e">
        <f>SUM(O39:O40)</f>
        <v>#DIV/0!</v>
      </c>
      <c r="P41" s="5"/>
      <c r="Q41" s="22"/>
    </row>
    <row r="42" spans="2:18" ht="14.25" thickBot="1" x14ac:dyDescent="0.2">
      <c r="B42" s="21"/>
      <c r="F42" s="5"/>
      <c r="G42" s="5"/>
      <c r="H42" s="5"/>
      <c r="I42" s="5"/>
      <c r="J42" s="5"/>
      <c r="K42" s="5"/>
      <c r="L42" s="5"/>
      <c r="M42" s="5"/>
      <c r="N42" s="5"/>
      <c r="O42" s="27"/>
      <c r="P42" s="5"/>
      <c r="Q42" s="22"/>
    </row>
    <row r="43" spans="2:18" ht="14.25" thickBot="1" x14ac:dyDescent="0.2">
      <c r="B43" s="21"/>
      <c r="C43" s="15" t="s">
        <v>62</v>
      </c>
      <c r="D43" s="15"/>
      <c r="F43" s="15"/>
      <c r="G43" s="5"/>
      <c r="H43" s="5"/>
      <c r="I43" s="26" t="e">
        <f>O37</f>
        <v>#DIV/0!</v>
      </c>
      <c r="J43" s="5" t="s">
        <v>55</v>
      </c>
      <c r="K43" s="42" t="s">
        <v>39</v>
      </c>
      <c r="L43" s="26" t="e">
        <f>O41</f>
        <v>#DIV/0!</v>
      </c>
      <c r="M43" s="5" t="s">
        <v>58</v>
      </c>
      <c r="N43" s="5" t="s">
        <v>24</v>
      </c>
      <c r="O43" s="32" t="e">
        <f>I43/L43</f>
        <v>#DIV/0!</v>
      </c>
      <c r="P43" s="5" t="s">
        <v>63</v>
      </c>
      <c r="Q43" s="22"/>
    </row>
    <row r="44" spans="2:18" x14ac:dyDescent="0.15">
      <c r="B44" s="21"/>
      <c r="C44" s="38" t="s">
        <v>64</v>
      </c>
      <c r="D44" s="15"/>
      <c r="F44" s="5"/>
      <c r="G44" s="5"/>
      <c r="H44" s="5"/>
      <c r="I44" s="39"/>
      <c r="J44" s="5"/>
      <c r="K44" s="5"/>
      <c r="L44" s="5"/>
      <c r="M44" s="5"/>
      <c r="N44" s="5"/>
      <c r="O44" s="12"/>
      <c r="P44" s="5"/>
      <c r="Q44" s="22"/>
    </row>
    <row r="45" spans="2:18" ht="14.25" thickBot="1" x14ac:dyDescent="0.2">
      <c r="B45" s="21"/>
      <c r="C45" s="38"/>
      <c r="D45" s="15"/>
      <c r="F45" s="5"/>
      <c r="G45" s="5"/>
      <c r="H45" s="5"/>
      <c r="I45" s="39"/>
      <c r="J45" s="5"/>
      <c r="K45" s="5"/>
      <c r="L45" s="5"/>
      <c r="M45" s="5"/>
      <c r="N45" s="5"/>
      <c r="O45" s="12"/>
      <c r="P45" s="5"/>
      <c r="Q45" s="22"/>
      <c r="R45" s="33" t="s">
        <v>14</v>
      </c>
    </row>
    <row r="46" spans="2:18" ht="14.25" thickBot="1" x14ac:dyDescent="0.2">
      <c r="B46" s="21"/>
      <c r="C46" s="38" t="s">
        <v>48</v>
      </c>
      <c r="D46" s="15"/>
      <c r="F46" s="5"/>
      <c r="G46" s="5"/>
      <c r="H46" s="5"/>
      <c r="I46" s="39"/>
      <c r="J46" s="5"/>
      <c r="K46" s="5"/>
      <c r="L46" s="5"/>
      <c r="M46" s="5"/>
      <c r="N46" s="5"/>
      <c r="O46" s="32" t="e">
        <f>IF(O43&lt;4,"適格","不適")</f>
        <v>#DIV/0!</v>
      </c>
      <c r="P46" s="5"/>
      <c r="Q46" s="22"/>
    </row>
    <row r="47" spans="2:18" x14ac:dyDescent="0.15">
      <c r="B47" s="23"/>
      <c r="C47" s="29"/>
      <c r="D47" s="29"/>
      <c r="E47" s="4"/>
      <c r="F47" s="4"/>
      <c r="G47" s="4"/>
      <c r="H47" s="4"/>
      <c r="I47" s="4"/>
      <c r="J47" s="4"/>
      <c r="K47" s="4"/>
      <c r="L47" s="4"/>
      <c r="M47" s="4"/>
      <c r="N47" s="4"/>
      <c r="O47" s="4"/>
      <c r="P47" s="4"/>
      <c r="Q47" s="24"/>
    </row>
  </sheetData>
  <sheetProtection algorithmName="SHA-512" hashValue="nAcEf65mcDeL5y2CZPGgrCuqd3KC67IIXfOHzEoxNPj6uFDivz0030Us+C/43MlM/yui1br+nk12oRwK/zhPrg==" saltValue="pzKTRiJ2sVznGHuEBS10pw==" spinCount="100000" sheet="1" objects="1" scenarios="1"/>
  <mergeCells count="5">
    <mergeCell ref="C2:P2"/>
    <mergeCell ref="N4:P4"/>
    <mergeCell ref="D6:M6"/>
    <mergeCell ref="D7:M7"/>
    <mergeCell ref="D11:H11"/>
  </mergeCells>
  <phoneticPr fontId="1"/>
  <pageMargins left="0.7" right="0.7" top="0.75" bottom="0.75" header="0.3" footer="0.3"/>
  <pageSetup paperSize="9" scale="6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A215F-C2A0-4C57-9202-1D1D43EC51E4}">
  <sheetPr codeName="Sheet14"/>
  <dimension ref="A1:N17"/>
  <sheetViews>
    <sheetView showGridLines="0" zoomScaleNormal="100" workbookViewId="0"/>
  </sheetViews>
  <sheetFormatPr defaultColWidth="8.875" defaultRowHeight="13.5" x14ac:dyDescent="0.15"/>
  <cols>
    <col min="1" max="1" width="3.875" bestFit="1" customWidth="1"/>
    <col min="2" max="2" width="30.125" bestFit="1" customWidth="1"/>
    <col min="3" max="3" width="15.125" customWidth="1"/>
    <col min="4" max="6" width="12.625" customWidth="1"/>
    <col min="7" max="7" width="67.625" customWidth="1"/>
  </cols>
  <sheetData>
    <row r="1" spans="1:14" x14ac:dyDescent="0.15">
      <c r="A1" s="48"/>
      <c r="B1" s="49" t="s">
        <v>69</v>
      </c>
      <c r="C1" s="50" t="s">
        <v>70</v>
      </c>
      <c r="D1" s="51"/>
      <c r="E1" s="52" t="s">
        <v>71</v>
      </c>
      <c r="F1" s="53"/>
      <c r="G1" s="49" t="s">
        <v>72</v>
      </c>
    </row>
    <row r="2" spans="1:14" x14ac:dyDescent="0.15">
      <c r="A2" s="54"/>
      <c r="B2" s="55"/>
      <c r="C2" s="56"/>
      <c r="D2" s="45" t="s">
        <v>73</v>
      </c>
      <c r="E2" s="45" t="s">
        <v>74</v>
      </c>
      <c r="F2" s="45" t="s">
        <v>75</v>
      </c>
      <c r="G2" s="55"/>
    </row>
    <row r="3" spans="1:14" ht="26.25" customHeight="1" x14ac:dyDescent="0.15">
      <c r="A3" s="88" t="s">
        <v>76</v>
      </c>
      <c r="B3" s="89" t="s">
        <v>77</v>
      </c>
      <c r="C3" s="90" t="s">
        <v>78</v>
      </c>
      <c r="D3" s="90">
        <v>1.516</v>
      </c>
      <c r="E3" s="90">
        <v>1.516</v>
      </c>
      <c r="F3" s="90">
        <v>1.516</v>
      </c>
      <c r="G3" s="90" t="s">
        <v>79</v>
      </c>
    </row>
    <row r="4" spans="1:14" ht="26.25" customHeight="1" x14ac:dyDescent="0.15">
      <c r="A4" s="91" t="s">
        <v>80</v>
      </c>
      <c r="B4" s="92" t="s">
        <v>81</v>
      </c>
      <c r="C4" s="93" t="s">
        <v>82</v>
      </c>
      <c r="D4" s="93">
        <v>70</v>
      </c>
      <c r="E4" s="93">
        <v>70</v>
      </c>
      <c r="F4" s="93">
        <v>70</v>
      </c>
      <c r="G4" s="93" t="s">
        <v>83</v>
      </c>
    </row>
    <row r="5" spans="1:14" ht="26.25" customHeight="1" x14ac:dyDescent="0.15">
      <c r="A5" s="91" t="s">
        <v>84</v>
      </c>
      <c r="B5" s="92" t="s">
        <v>85</v>
      </c>
      <c r="C5" s="93" t="s">
        <v>86</v>
      </c>
      <c r="D5" s="93">
        <v>300</v>
      </c>
      <c r="E5" s="93">
        <v>300</v>
      </c>
      <c r="F5" s="93">
        <v>300</v>
      </c>
      <c r="G5" s="93" t="s">
        <v>87</v>
      </c>
      <c r="H5" s="85"/>
      <c r="I5" s="85"/>
      <c r="J5" s="85"/>
      <c r="K5" s="85"/>
      <c r="L5" s="85"/>
      <c r="M5" s="85"/>
      <c r="N5" s="85"/>
    </row>
    <row r="6" spans="1:14" ht="26.25" customHeight="1" x14ac:dyDescent="0.15">
      <c r="A6" s="91" t="s">
        <v>88</v>
      </c>
      <c r="B6" s="92" t="s">
        <v>89</v>
      </c>
      <c r="C6" s="93" t="s">
        <v>90</v>
      </c>
      <c r="D6" s="93">
        <v>10</v>
      </c>
      <c r="E6" s="93">
        <v>10</v>
      </c>
      <c r="F6" s="93">
        <v>10</v>
      </c>
      <c r="G6" s="93" t="s">
        <v>91</v>
      </c>
      <c r="H6" s="85"/>
      <c r="I6" s="85"/>
      <c r="J6" s="85"/>
      <c r="K6" s="85"/>
      <c r="L6" s="85"/>
      <c r="M6" s="85"/>
      <c r="N6" s="85"/>
    </row>
    <row r="7" spans="1:14" ht="26.25" customHeight="1" x14ac:dyDescent="0.15">
      <c r="A7" s="91" t="s">
        <v>92</v>
      </c>
      <c r="B7" s="92" t="s">
        <v>93</v>
      </c>
      <c r="C7" s="93" t="s">
        <v>94</v>
      </c>
      <c r="D7" s="93">
        <v>16</v>
      </c>
      <c r="E7" s="93">
        <v>32</v>
      </c>
      <c r="F7" s="93">
        <v>50</v>
      </c>
      <c r="G7" s="93" t="s">
        <v>203</v>
      </c>
      <c r="H7" s="86"/>
      <c r="I7" s="87"/>
      <c r="J7" s="87"/>
      <c r="K7" s="87"/>
      <c r="L7" s="87"/>
      <c r="M7" s="87"/>
      <c r="N7" s="85"/>
    </row>
    <row r="8" spans="1:14" ht="26.25" customHeight="1" x14ac:dyDescent="0.15">
      <c r="A8" s="91" t="s">
        <v>95</v>
      </c>
      <c r="B8" s="92" t="s">
        <v>96</v>
      </c>
      <c r="C8" s="93" t="s">
        <v>97</v>
      </c>
      <c r="D8" s="94">
        <f>D7*3.3/2</f>
        <v>26.4</v>
      </c>
      <c r="E8" s="94">
        <f t="shared" ref="E8" si="0">E7*3.3/2</f>
        <v>52.8</v>
      </c>
      <c r="F8" s="94">
        <f>F7*3.3/2</f>
        <v>82.5</v>
      </c>
      <c r="G8" s="93" t="s">
        <v>98</v>
      </c>
      <c r="H8" s="85"/>
      <c r="I8" s="85"/>
      <c r="J8" s="85"/>
      <c r="K8" s="85"/>
      <c r="L8" s="85"/>
      <c r="M8" s="85"/>
      <c r="N8" s="85"/>
    </row>
    <row r="9" spans="1:14" ht="26.25" customHeight="1" x14ac:dyDescent="0.15">
      <c r="A9" s="91" t="s">
        <v>99</v>
      </c>
      <c r="B9" s="92" t="s">
        <v>100</v>
      </c>
      <c r="C9" s="93" t="s">
        <v>101</v>
      </c>
      <c r="D9" s="94">
        <v>2.6</v>
      </c>
      <c r="E9" s="94">
        <v>4.05</v>
      </c>
      <c r="F9" s="94">
        <v>5.9944444444444445</v>
      </c>
      <c r="G9" s="93" t="s">
        <v>102</v>
      </c>
      <c r="H9" s="85"/>
      <c r="I9" s="85"/>
      <c r="J9" s="85"/>
      <c r="K9" s="85"/>
      <c r="L9" s="85"/>
      <c r="M9" s="85"/>
      <c r="N9" s="85"/>
    </row>
    <row r="10" spans="1:14" ht="26.25" customHeight="1" x14ac:dyDescent="0.15">
      <c r="A10" s="91" t="s">
        <v>103</v>
      </c>
      <c r="B10" s="92" t="s">
        <v>104</v>
      </c>
      <c r="C10" s="93" t="s">
        <v>105</v>
      </c>
      <c r="D10" s="93">
        <f>D7*12</f>
        <v>192</v>
      </c>
      <c r="E10" s="93">
        <f>E7*7</f>
        <v>224</v>
      </c>
      <c r="F10" s="93">
        <f>F7*7</f>
        <v>350</v>
      </c>
      <c r="G10" s="93" t="s">
        <v>106</v>
      </c>
      <c r="H10" s="86"/>
      <c r="I10" s="87"/>
      <c r="J10" s="87"/>
      <c r="K10" s="87"/>
      <c r="L10" s="87"/>
      <c r="M10" s="87"/>
      <c r="N10" s="85"/>
    </row>
    <row r="11" spans="1:14" ht="26.25" customHeight="1" x14ac:dyDescent="0.15">
      <c r="A11" s="91" t="s">
        <v>107</v>
      </c>
      <c r="B11" s="92" t="s">
        <v>108</v>
      </c>
      <c r="C11" s="93" t="s">
        <v>109</v>
      </c>
      <c r="D11" s="93">
        <v>2</v>
      </c>
      <c r="E11" s="93">
        <v>2</v>
      </c>
      <c r="F11" s="93">
        <v>2</v>
      </c>
      <c r="G11" s="93"/>
      <c r="H11" s="85"/>
      <c r="I11" s="85"/>
      <c r="J11" s="85"/>
      <c r="K11" s="85"/>
      <c r="L11" s="85"/>
      <c r="M11" s="85"/>
      <c r="N11" s="85"/>
    </row>
    <row r="12" spans="1:14" ht="26.25" customHeight="1" x14ac:dyDescent="0.15">
      <c r="A12" s="91" t="s">
        <v>110</v>
      </c>
      <c r="B12" s="92" t="s">
        <v>111</v>
      </c>
      <c r="C12" s="93" t="s">
        <v>112</v>
      </c>
      <c r="D12" s="95">
        <f>D10/D11</f>
        <v>96</v>
      </c>
      <c r="E12" s="93">
        <f>E10/E11</f>
        <v>112</v>
      </c>
      <c r="F12" s="93">
        <f>F10/F11</f>
        <v>175</v>
      </c>
      <c r="G12" s="93" t="s">
        <v>202</v>
      </c>
      <c r="H12" s="85"/>
      <c r="I12" s="85"/>
      <c r="J12" s="85"/>
      <c r="K12" s="85"/>
      <c r="L12" s="85"/>
      <c r="M12" s="85"/>
      <c r="N12" s="85"/>
    </row>
    <row r="13" spans="1:14" ht="26.25" customHeight="1" x14ac:dyDescent="0.15">
      <c r="A13" s="91" t="s">
        <v>113</v>
      </c>
      <c r="B13" s="92" t="s">
        <v>204</v>
      </c>
      <c r="C13" s="93" t="s">
        <v>114</v>
      </c>
      <c r="D13" s="96">
        <v>16</v>
      </c>
      <c r="E13" s="96">
        <v>19.2</v>
      </c>
      <c r="F13" s="96">
        <v>30</v>
      </c>
      <c r="G13" s="93" t="s">
        <v>106</v>
      </c>
      <c r="H13" s="85"/>
      <c r="I13" s="85"/>
      <c r="J13" s="85"/>
      <c r="K13" s="85"/>
      <c r="L13" s="85"/>
      <c r="M13" s="85"/>
      <c r="N13" s="85"/>
    </row>
    <row r="14" spans="1:14" ht="26.25" customHeight="1" x14ac:dyDescent="0.15">
      <c r="A14" s="91" t="s">
        <v>115</v>
      </c>
      <c r="B14" s="92" t="s">
        <v>116</v>
      </c>
      <c r="C14" s="93" t="s">
        <v>117</v>
      </c>
      <c r="D14" s="96" t="e">
        <f>60/((D9/配膳スピード+1)*ROUNDUP(D11/トレイ数,0)*2)</f>
        <v>#DIV/0!</v>
      </c>
      <c r="E14" s="96" t="e">
        <f>60/((E9/配膳スピード+1)*ROUNDUP(E11/トレイ数,0)*2)</f>
        <v>#DIV/0!</v>
      </c>
      <c r="F14" s="96" t="e">
        <f>60/((F9/配膳スピード+1)*ROUNDUP(F11/トレイ数,0)*2)</f>
        <v>#DIV/0!</v>
      </c>
      <c r="G14" s="93"/>
    </row>
    <row r="15" spans="1:14" ht="26.25" customHeight="1" x14ac:dyDescent="0.15">
      <c r="A15" s="91" t="s">
        <v>118</v>
      </c>
      <c r="B15" s="92" t="s">
        <v>119</v>
      </c>
      <c r="C15" s="93" t="s">
        <v>120</v>
      </c>
      <c r="D15" s="93" t="e">
        <f>IF(D13/D14&lt;=1,1,ROUND(D13/D14,0))</f>
        <v>#DIV/0!</v>
      </c>
      <c r="E15" s="93" t="e">
        <f>IF(E13/E14&lt;=1,1,ROUND(E13/E14,0))</f>
        <v>#DIV/0!</v>
      </c>
      <c r="F15" s="93" t="e">
        <f>IF(F13/F14&lt;=1,1,ROUND(F13/F14,0))</f>
        <v>#DIV/0!</v>
      </c>
      <c r="G15" s="93" t="s">
        <v>121</v>
      </c>
    </row>
    <row r="16" spans="1:14" ht="24" customHeight="1" x14ac:dyDescent="0.15">
      <c r="A16" s="91" t="s">
        <v>196</v>
      </c>
      <c r="B16" s="92" t="s">
        <v>197</v>
      </c>
      <c r="C16" s="93" t="s">
        <v>198</v>
      </c>
      <c r="D16" s="97">
        <v>3</v>
      </c>
      <c r="E16" s="91">
        <v>3</v>
      </c>
      <c r="F16" s="91">
        <v>3</v>
      </c>
      <c r="G16" s="93"/>
    </row>
    <row r="17" spans="1:1" x14ac:dyDescent="0.15">
      <c r="A17" s="21"/>
    </row>
  </sheetData>
  <sheetProtection algorithmName="SHA-512" hashValue="xzl1a6Qoo8Kj63tH8yl31Ha5j22n7RJWKWYQPHzMAwKbwD+Pfw9dO5B2wHJuKxwsZDu8sCWuKuCtyXyLQiIEHg==" saltValue="FKaAcc+eFUoxLVFHd7MQsg==" spinCount="100000" sheet="1" objects="1" scenarios="1"/>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A04F8-D611-42F0-AFA7-FA223B184C26}">
  <sheetPr codeName="Sheet15">
    <pageSetUpPr fitToPage="1"/>
  </sheetPr>
  <dimension ref="B2:X48"/>
  <sheetViews>
    <sheetView view="pageBreakPreview" zoomScaleNormal="100" zoomScaleSheetLayoutView="100" workbookViewId="0"/>
  </sheetViews>
  <sheetFormatPr defaultColWidth="8.875" defaultRowHeight="13.5" x14ac:dyDescent="0.15"/>
  <cols>
    <col min="1" max="2" width="2.625" customWidth="1"/>
    <col min="3" max="3" width="28.125" customWidth="1"/>
    <col min="4" max="4" width="12.125" customWidth="1"/>
    <col min="5" max="5" width="2.625" customWidth="1"/>
    <col min="6" max="6" width="6.125" customWidth="1"/>
    <col min="7" max="7" width="10.375" bestFit="1" customWidth="1"/>
    <col min="8" max="8" width="3.375" customWidth="1"/>
    <col min="9" max="9" width="8.5" bestFit="1" customWidth="1"/>
    <col min="10" max="10" width="9.625" customWidth="1"/>
    <col min="11" max="11" width="3.375" bestFit="1" customWidth="1"/>
    <col min="12" max="12" width="7.125" bestFit="1" customWidth="1"/>
    <col min="13" max="13" width="11.625" customWidth="1"/>
    <col min="14" max="14" width="3.375" bestFit="1" customWidth="1"/>
    <col min="15" max="15" width="10" customWidth="1"/>
    <col min="16" max="16" width="8.125" customWidth="1"/>
    <col min="17" max="18" width="2.875" customWidth="1"/>
  </cols>
  <sheetData>
    <row r="2" spans="2:17" ht="24" x14ac:dyDescent="0.15">
      <c r="C2" s="231" t="s">
        <v>15</v>
      </c>
      <c r="D2" s="231"/>
      <c r="E2" s="231"/>
      <c r="F2" s="231"/>
      <c r="G2" s="231"/>
      <c r="H2" s="231"/>
      <c r="I2" s="231"/>
      <c r="J2" s="231"/>
      <c r="K2" s="231"/>
      <c r="L2" s="231"/>
      <c r="M2" s="231"/>
      <c r="N2" s="231"/>
      <c r="O2" s="231"/>
      <c r="P2" s="231"/>
    </row>
    <row r="3" spans="2:17" ht="7.5" customHeight="1" x14ac:dyDescent="0.15">
      <c r="C3" s="34"/>
      <c r="D3" s="34"/>
      <c r="E3" s="34"/>
      <c r="F3" s="34"/>
      <c r="G3" s="34"/>
      <c r="H3" s="34"/>
      <c r="I3" s="34"/>
      <c r="J3" s="34"/>
      <c r="K3" s="34"/>
      <c r="L3" s="34"/>
      <c r="M3" s="34"/>
      <c r="N3" s="34"/>
      <c r="O3" s="34"/>
      <c r="P3" s="34"/>
    </row>
    <row r="4" spans="2:17" ht="15" customHeight="1" x14ac:dyDescent="0.15">
      <c r="C4" s="224" t="str">
        <f>"【"&amp;製品カテゴリ&amp;"】"</f>
        <v>【配膳ロボット】</v>
      </c>
      <c r="D4" s="103"/>
      <c r="E4" s="103"/>
      <c r="F4" s="103"/>
      <c r="G4" s="103"/>
      <c r="H4" s="103"/>
      <c r="I4" s="103"/>
      <c r="J4" s="103"/>
      <c r="K4" s="35"/>
      <c r="L4" s="35"/>
      <c r="M4" s="35"/>
      <c r="N4" s="548" t="s">
        <v>16</v>
      </c>
      <c r="O4" s="548"/>
      <c r="P4" s="548"/>
    </row>
    <row r="5" spans="2:17" ht="7.5" customHeight="1" x14ac:dyDescent="0.15">
      <c r="C5" s="103"/>
      <c r="D5" s="103"/>
      <c r="E5" s="103"/>
      <c r="F5" s="103"/>
      <c r="G5" s="103"/>
      <c r="H5" s="103"/>
      <c r="I5" s="103"/>
      <c r="J5" s="103"/>
      <c r="K5" s="103"/>
      <c r="L5" s="103"/>
      <c r="M5" s="103"/>
      <c r="N5" s="103"/>
      <c r="O5" s="103"/>
      <c r="P5" s="103"/>
    </row>
    <row r="6" spans="2:17" x14ac:dyDescent="0.15">
      <c r="C6" s="11" t="s">
        <v>0</v>
      </c>
      <c r="D6" s="552">
        <f>製造事業者名</f>
        <v>0</v>
      </c>
      <c r="E6" s="552"/>
      <c r="F6" s="552"/>
      <c r="G6" s="552"/>
      <c r="H6" s="552"/>
      <c r="I6" s="552"/>
      <c r="J6" s="552"/>
      <c r="K6" s="552"/>
      <c r="L6" s="552"/>
      <c r="M6" s="552"/>
    </row>
    <row r="7" spans="2:17" x14ac:dyDescent="0.15">
      <c r="C7" s="11" t="s">
        <v>1</v>
      </c>
      <c r="D7" s="552">
        <f>型番</f>
        <v>0</v>
      </c>
      <c r="E7" s="552"/>
      <c r="F7" s="552"/>
      <c r="G7" s="552"/>
      <c r="H7" s="552"/>
      <c r="I7" s="552"/>
      <c r="J7" s="552"/>
      <c r="K7" s="552"/>
      <c r="L7" s="552"/>
      <c r="M7" s="552"/>
    </row>
    <row r="9" spans="2:17" x14ac:dyDescent="0.15">
      <c r="C9" s="1" t="s">
        <v>448</v>
      </c>
      <c r="D9" s="1"/>
    </row>
    <row r="10" spans="2:17" x14ac:dyDescent="0.15">
      <c r="C10" s="1"/>
      <c r="D10" s="1"/>
    </row>
    <row r="11" spans="2:17" x14ac:dyDescent="0.15">
      <c r="C11" s="37" t="s">
        <v>17</v>
      </c>
      <c r="D11" s="549" t="s">
        <v>210</v>
      </c>
      <c r="E11" s="550"/>
      <c r="F11" s="550"/>
      <c r="G11" s="550"/>
      <c r="H11" s="551"/>
    </row>
    <row r="13" spans="2:17" ht="17.25" x14ac:dyDescent="0.15">
      <c r="B13" s="18"/>
      <c r="C13" s="28" t="s">
        <v>19</v>
      </c>
      <c r="D13" s="28"/>
      <c r="E13" s="19"/>
      <c r="F13" s="19"/>
      <c r="G13" s="19"/>
      <c r="H13" s="19"/>
      <c r="I13" s="19"/>
      <c r="J13" s="19"/>
      <c r="K13" s="19"/>
      <c r="L13" s="19"/>
      <c r="M13" s="19"/>
      <c r="N13" s="19"/>
      <c r="O13" s="19"/>
      <c r="P13" s="19"/>
      <c r="Q13" s="20"/>
    </row>
    <row r="14" spans="2:17" x14ac:dyDescent="0.15">
      <c r="B14" s="21"/>
      <c r="C14" s="44"/>
      <c r="D14" s="44"/>
      <c r="Q14" s="22"/>
    </row>
    <row r="15" spans="2:17" x14ac:dyDescent="0.15">
      <c r="B15" s="21"/>
      <c r="C15" s="4" t="s">
        <v>20</v>
      </c>
      <c r="D15" s="4"/>
      <c r="E15" s="4"/>
      <c r="F15" s="71">
        <f>('利用が想定される中小企業(宿泊業)'!$D$10/(4000/60)+1)*ROUNDUP('利用が想定される中小企業(宿泊業)'!D12/2,0)*2</f>
        <v>2.2840175596513963</v>
      </c>
      <c r="G15" s="8" t="s">
        <v>21</v>
      </c>
      <c r="H15" s="8"/>
      <c r="I15" s="71">
        <f>'利用が想定される中小企業(宿泊業)'!D13</f>
        <v>8.7766371919745048</v>
      </c>
      <c r="J15" s="8" t="s">
        <v>66</v>
      </c>
      <c r="K15" s="8" t="s">
        <v>22</v>
      </c>
      <c r="L15" s="98">
        <f>'利用が想定される中小企業(宿泊業)'!D17</f>
        <v>3</v>
      </c>
      <c r="M15" s="74" t="s">
        <v>201</v>
      </c>
      <c r="N15" s="8" t="s">
        <v>24</v>
      </c>
      <c r="O15" s="9">
        <f>F15*I15*L15/60</f>
        <v>1.0022996730579645</v>
      </c>
      <c r="P15" s="8" t="s">
        <v>25</v>
      </c>
      <c r="Q15" s="22"/>
    </row>
    <row r="16" spans="2:17" x14ac:dyDescent="0.15">
      <c r="B16" s="21"/>
      <c r="C16" t="s">
        <v>26</v>
      </c>
      <c r="F16" s="5"/>
      <c r="G16" s="5"/>
      <c r="H16" s="5"/>
      <c r="I16" s="5"/>
      <c r="J16" s="5"/>
      <c r="K16" s="5"/>
      <c r="L16" s="5"/>
      <c r="M16" s="5"/>
      <c r="N16" s="5"/>
      <c r="O16" s="7">
        <f>SUM(O15:O15)</f>
        <v>1.0022996730579645</v>
      </c>
      <c r="P16" s="5" t="s">
        <v>25</v>
      </c>
      <c r="Q16" s="22"/>
    </row>
    <row r="17" spans="2:24" x14ac:dyDescent="0.15">
      <c r="B17" s="21"/>
      <c r="F17" s="5"/>
      <c r="G17" s="5"/>
      <c r="H17" s="5"/>
      <c r="I17" s="5"/>
      <c r="J17" s="5"/>
      <c r="K17" s="5"/>
      <c r="L17" s="5"/>
      <c r="M17" s="5"/>
      <c r="N17" s="5"/>
      <c r="O17" s="12"/>
      <c r="P17" s="5"/>
      <c r="Q17" s="22"/>
    </row>
    <row r="18" spans="2:24" x14ac:dyDescent="0.15">
      <c r="B18" s="21"/>
      <c r="F18" s="5"/>
      <c r="G18" s="5"/>
      <c r="H18" s="5"/>
      <c r="I18" s="5"/>
      <c r="J18" s="5"/>
      <c r="K18" s="5"/>
      <c r="L18" s="5"/>
      <c r="M18" s="5"/>
      <c r="N18" s="5"/>
      <c r="O18" s="12"/>
      <c r="P18" s="5"/>
      <c r="Q18" s="22"/>
    </row>
    <row r="19" spans="2:24" x14ac:dyDescent="0.15">
      <c r="B19" s="21"/>
      <c r="C19" t="s">
        <v>27</v>
      </c>
      <c r="F19" s="6">
        <f>1</f>
        <v>1</v>
      </c>
      <c r="G19" s="5" t="s">
        <v>28</v>
      </c>
      <c r="H19" s="5" t="s">
        <v>22</v>
      </c>
      <c r="I19" s="68" t="e">
        <f>'利用が想定される中小企業(宿泊業)'!D13*ROUNDUP('利用が想定される中小企業(宿泊業)'!D12/トレイ数,0)</f>
        <v>#DIV/0!</v>
      </c>
      <c r="J19" s="5" t="s">
        <v>29</v>
      </c>
      <c r="K19" s="5" t="s">
        <v>22</v>
      </c>
      <c r="L19" s="6">
        <v>5</v>
      </c>
      <c r="M19" s="5" t="s">
        <v>30</v>
      </c>
      <c r="N19" s="5" t="s">
        <v>24</v>
      </c>
      <c r="O19" s="14" t="e">
        <f>F19*I19*L19/100/60</f>
        <v>#DIV/0!</v>
      </c>
      <c r="P19" s="5" t="s">
        <v>25</v>
      </c>
      <c r="Q19" s="22"/>
    </row>
    <row r="20" spans="2:24" x14ac:dyDescent="0.15">
      <c r="B20" s="21"/>
      <c r="C20" t="s">
        <v>31</v>
      </c>
      <c r="F20" s="58" t="e">
        <f>('利用が想定される中小企業(宿泊業)'!D10/配膳スピード+1)*ROUNDUP('利用が想定される中小企業(宿泊業)'!D12/トレイ数,0)*2</f>
        <v>#DIV/0!</v>
      </c>
      <c r="G20" s="61" t="s">
        <v>28</v>
      </c>
      <c r="H20" s="61" t="s">
        <v>22</v>
      </c>
      <c r="I20" s="58" t="e">
        <f>'利用が想定される中小企業(宿泊業)'!D13*ROUNDUP('利用が想定される中小企業(宿泊業)'!D12/トレイ数,0)</f>
        <v>#DIV/0!</v>
      </c>
      <c r="J20" s="5" t="s">
        <v>32</v>
      </c>
      <c r="K20" s="5" t="s">
        <v>22</v>
      </c>
      <c r="L20" s="13">
        <f>操作人数</f>
        <v>0</v>
      </c>
      <c r="M20" s="5" t="s">
        <v>33</v>
      </c>
      <c r="N20" s="5" t="s">
        <v>24</v>
      </c>
      <c r="O20" s="14" t="e">
        <f>F20*I20*L20/60</f>
        <v>#DIV/0!</v>
      </c>
      <c r="P20" s="5" t="s">
        <v>25</v>
      </c>
      <c r="Q20" s="22"/>
    </row>
    <row r="21" spans="2:24" x14ac:dyDescent="0.15">
      <c r="B21" s="21"/>
      <c r="C21" t="s">
        <v>34</v>
      </c>
      <c r="F21" s="61"/>
      <c r="G21" s="61"/>
      <c r="H21" s="61"/>
      <c r="I21" s="60">
        <v>5</v>
      </c>
      <c r="J21" s="5" t="s">
        <v>35</v>
      </c>
      <c r="K21" s="5" t="s">
        <v>22</v>
      </c>
      <c r="L21" s="6" t="e">
        <f>'利用が想定される中小企業(宿泊業)'!$D$16</f>
        <v>#DIV/0!</v>
      </c>
      <c r="M21" s="5" t="s">
        <v>36</v>
      </c>
      <c r="N21" s="5" t="s">
        <v>24</v>
      </c>
      <c r="O21" s="7" t="e">
        <f>I21*L21/60</f>
        <v>#DIV/0!</v>
      </c>
      <c r="P21" s="5" t="s">
        <v>25</v>
      </c>
      <c r="Q21" s="22"/>
    </row>
    <row r="22" spans="2:24" x14ac:dyDescent="0.15">
      <c r="B22" s="21"/>
      <c r="C22" s="72" t="s">
        <v>37</v>
      </c>
      <c r="F22" s="61"/>
      <c r="G22" s="61"/>
      <c r="H22" s="61"/>
      <c r="I22" s="60">
        <v>5</v>
      </c>
      <c r="J22" s="5" t="s">
        <v>35</v>
      </c>
      <c r="K22" s="5" t="s">
        <v>22</v>
      </c>
      <c r="L22" s="6" t="e">
        <f>'利用が想定される中小企業(宿泊業)'!$D$16</f>
        <v>#DIV/0!</v>
      </c>
      <c r="M22" s="5" t="s">
        <v>36</v>
      </c>
      <c r="N22" s="5" t="s">
        <v>24</v>
      </c>
      <c r="O22" s="7" t="e">
        <f>I22*L22/60</f>
        <v>#DIV/0!</v>
      </c>
      <c r="P22" s="5" t="s">
        <v>25</v>
      </c>
      <c r="Q22" s="22"/>
    </row>
    <row r="23" spans="2:24" x14ac:dyDescent="0.15">
      <c r="B23" s="21"/>
      <c r="C23" t="s">
        <v>40</v>
      </c>
      <c r="F23" s="5"/>
      <c r="G23" s="5"/>
      <c r="H23" s="5"/>
      <c r="I23" s="5"/>
      <c r="J23" s="5"/>
      <c r="K23" s="5"/>
      <c r="L23" s="5"/>
      <c r="M23" s="5"/>
      <c r="N23" s="5"/>
      <c r="O23" s="14" t="e">
        <f>SUM(O19:O22)</f>
        <v>#DIV/0!</v>
      </c>
      <c r="P23" s="5" t="s">
        <v>25</v>
      </c>
      <c r="Q23" s="22"/>
    </row>
    <row r="24" spans="2:24" x14ac:dyDescent="0.15">
      <c r="B24" s="21"/>
      <c r="C24" s="85" t="s">
        <v>207</v>
      </c>
      <c r="F24" s="5"/>
      <c r="G24" s="5"/>
      <c r="H24" s="5"/>
      <c r="I24" s="5"/>
      <c r="J24" s="5"/>
      <c r="K24" s="5"/>
      <c r="L24" s="5"/>
      <c r="M24" s="5"/>
      <c r="N24" s="5"/>
      <c r="O24" s="12"/>
      <c r="P24" s="5"/>
      <c r="Q24" s="22"/>
    </row>
    <row r="25" spans="2:24" ht="14.25" thickBot="1" x14ac:dyDescent="0.2">
      <c r="B25" s="21"/>
      <c r="F25" s="5"/>
      <c r="G25" s="5"/>
      <c r="H25" s="5"/>
      <c r="I25" s="5"/>
      <c r="J25" s="5"/>
      <c r="K25" s="5"/>
      <c r="L25" s="5"/>
      <c r="M25" s="5"/>
      <c r="N25" s="5"/>
      <c r="O25" s="12"/>
      <c r="P25" s="5"/>
      <c r="Q25" s="22"/>
    </row>
    <row r="26" spans="2:24" ht="14.25" thickBot="1" x14ac:dyDescent="0.2">
      <c r="B26" s="21"/>
      <c r="C26" s="15" t="s">
        <v>41</v>
      </c>
      <c r="D26" s="15"/>
      <c r="E26" s="11" t="s">
        <v>42</v>
      </c>
      <c r="F26" s="7">
        <f>O16</f>
        <v>1.0022996730579645</v>
      </c>
      <c r="G26" s="5" t="s">
        <v>25</v>
      </c>
      <c r="H26" s="5" t="s">
        <v>43</v>
      </c>
      <c r="I26" s="16" t="e">
        <f>O23</f>
        <v>#DIV/0!</v>
      </c>
      <c r="J26" s="17" t="s">
        <v>44</v>
      </c>
      <c r="K26" s="5" t="s">
        <v>39</v>
      </c>
      <c r="L26" s="7">
        <f>O16</f>
        <v>1.0022996730579645</v>
      </c>
      <c r="M26" s="5" t="s">
        <v>25</v>
      </c>
      <c r="N26" s="5" t="s">
        <v>45</v>
      </c>
      <c r="O26" s="65" t="e">
        <f>(F26-I26)/L26</f>
        <v>#DIV/0!</v>
      </c>
      <c r="P26" s="5" t="s">
        <v>46</v>
      </c>
      <c r="Q26" s="22"/>
    </row>
    <row r="27" spans="2:24" x14ac:dyDescent="0.15">
      <c r="B27" s="21"/>
      <c r="C27" s="38" t="s">
        <v>47</v>
      </c>
      <c r="D27" s="38"/>
      <c r="F27" s="5"/>
      <c r="G27" s="5"/>
      <c r="H27" s="5"/>
      <c r="I27" s="5"/>
      <c r="J27" s="5"/>
      <c r="K27" s="5"/>
      <c r="L27" s="5"/>
      <c r="M27" s="5"/>
      <c r="N27" s="5"/>
      <c r="O27" s="5"/>
      <c r="P27" s="5"/>
      <c r="Q27" s="22"/>
    </row>
    <row r="28" spans="2:24" ht="14.25" thickBot="1" x14ac:dyDescent="0.2">
      <c r="B28" s="21"/>
      <c r="C28" s="38"/>
      <c r="D28" s="38"/>
      <c r="F28" s="5"/>
      <c r="G28" s="5"/>
      <c r="H28" s="5"/>
      <c r="I28" s="5"/>
      <c r="J28" s="5"/>
      <c r="K28" s="5"/>
      <c r="L28" s="5"/>
      <c r="M28" s="5"/>
      <c r="N28" s="5"/>
      <c r="O28" s="5"/>
      <c r="P28" s="5"/>
      <c r="Q28" s="22"/>
    </row>
    <row r="29" spans="2:24" ht="14.25" thickBot="1" x14ac:dyDescent="0.2">
      <c r="B29" s="21"/>
      <c r="C29" s="38" t="s">
        <v>48</v>
      </c>
      <c r="D29" s="38"/>
      <c r="F29" s="5"/>
      <c r="G29" s="5"/>
      <c r="H29" s="5"/>
      <c r="I29" s="5"/>
      <c r="J29" s="5"/>
      <c r="K29" s="5"/>
      <c r="L29" s="5"/>
      <c r="M29" s="5"/>
      <c r="N29" s="5"/>
      <c r="O29" s="40" t="e">
        <f>IF(O26&gt;=0.2,"適格","不適")</f>
        <v>#DIV/0!</v>
      </c>
      <c r="P29" s="5"/>
      <c r="Q29" s="22"/>
    </row>
    <row r="30" spans="2:24" x14ac:dyDescent="0.15">
      <c r="B30" s="23"/>
      <c r="C30" s="29"/>
      <c r="D30" s="29"/>
      <c r="E30" s="4"/>
      <c r="F30" s="8"/>
      <c r="G30" s="8"/>
      <c r="H30" s="8"/>
      <c r="I30" s="8"/>
      <c r="J30" s="8"/>
      <c r="K30" s="8"/>
      <c r="L30" s="8"/>
      <c r="M30" s="8"/>
      <c r="N30" s="8"/>
      <c r="O30" s="8"/>
      <c r="P30" s="8"/>
      <c r="Q30" s="24"/>
    </row>
    <row r="31" spans="2:24" x14ac:dyDescent="0.15">
      <c r="F31" s="5"/>
      <c r="G31" s="5"/>
      <c r="H31" s="5"/>
      <c r="I31" s="5"/>
      <c r="J31" s="5"/>
      <c r="K31" s="5"/>
      <c r="L31" s="5"/>
      <c r="M31" s="5"/>
      <c r="N31" s="5"/>
      <c r="O31" s="5"/>
      <c r="P31" s="5"/>
      <c r="X31" s="17"/>
    </row>
    <row r="32" spans="2:24" ht="17.25" x14ac:dyDescent="0.15">
      <c r="B32" s="18"/>
      <c r="C32" s="28" t="s">
        <v>49</v>
      </c>
      <c r="D32" s="28"/>
      <c r="E32" s="19"/>
      <c r="F32" s="25"/>
      <c r="G32" s="25"/>
      <c r="H32" s="25"/>
      <c r="I32" s="25"/>
      <c r="J32" s="25"/>
      <c r="K32" s="25"/>
      <c r="L32" s="25"/>
      <c r="M32" s="25"/>
      <c r="N32" s="25"/>
      <c r="O32" s="25"/>
      <c r="P32" s="25"/>
      <c r="Q32" s="20"/>
    </row>
    <row r="33" spans="2:18" ht="14.25" thickBot="1" x14ac:dyDescent="0.2">
      <c r="B33" s="21"/>
      <c r="F33" s="5"/>
      <c r="G33" s="5"/>
      <c r="H33" s="5"/>
      <c r="I33" s="5"/>
      <c r="J33" s="5"/>
      <c r="K33" s="5"/>
      <c r="L33" s="5"/>
      <c r="M33" s="5"/>
      <c r="N33" s="5"/>
      <c r="O33" s="5"/>
      <c r="P33" s="5"/>
      <c r="Q33" s="22"/>
    </row>
    <row r="34" spans="2:18" ht="14.25" thickBot="1" x14ac:dyDescent="0.2">
      <c r="B34" s="21"/>
      <c r="C34" t="s">
        <v>50</v>
      </c>
      <c r="F34" s="5"/>
      <c r="G34" s="5"/>
      <c r="H34" s="5"/>
      <c r="I34" s="5"/>
      <c r="J34" s="5"/>
      <c r="K34" s="5"/>
      <c r="L34" s="5"/>
      <c r="M34" s="5"/>
      <c r="N34" s="5"/>
      <c r="O34" s="223">
        <f>機器費用/1000</f>
        <v>0</v>
      </c>
      <c r="P34" s="5" t="s">
        <v>13</v>
      </c>
      <c r="Q34" s="22"/>
    </row>
    <row r="35" spans="2:18" ht="14.25" thickBot="1" x14ac:dyDescent="0.2">
      <c r="B35" s="21"/>
      <c r="C35" t="s">
        <v>51</v>
      </c>
      <c r="F35" s="5"/>
      <c r="G35" s="5"/>
      <c r="H35" s="5"/>
      <c r="I35" s="5"/>
      <c r="J35" s="5"/>
      <c r="K35" s="5"/>
      <c r="L35" s="5"/>
      <c r="M35" s="5"/>
      <c r="N35" s="5"/>
      <c r="O35" s="223">
        <f>設定費用/1000</f>
        <v>0</v>
      </c>
      <c r="P35" s="5" t="s">
        <v>13</v>
      </c>
      <c r="Q35" s="22"/>
    </row>
    <row r="36" spans="2:18" x14ac:dyDescent="0.15">
      <c r="B36" s="21"/>
      <c r="C36" s="4" t="s">
        <v>52</v>
      </c>
      <c r="D36" s="4"/>
      <c r="E36" s="4"/>
      <c r="F36" s="8"/>
      <c r="G36" s="8"/>
      <c r="H36" s="8"/>
      <c r="I36" s="10" t="e">
        <f>8/'利用が想定される中小企業(宿泊業)'!$D$16</f>
        <v>#DIV/0!</v>
      </c>
      <c r="J36" s="8" t="s">
        <v>53</v>
      </c>
      <c r="K36" s="8" t="s">
        <v>22</v>
      </c>
      <c r="L36" s="10">
        <f>'利用が想定される中小企業(宿泊業)'!$D$3</f>
        <v>1.516</v>
      </c>
      <c r="M36" s="8" t="s">
        <v>54</v>
      </c>
      <c r="N36" s="8" t="s">
        <v>24</v>
      </c>
      <c r="O36" s="69" t="e">
        <f>I36*L36</f>
        <v>#DIV/0!</v>
      </c>
      <c r="P36" s="8" t="s">
        <v>55</v>
      </c>
      <c r="Q36" s="22"/>
    </row>
    <row r="37" spans="2:18" x14ac:dyDescent="0.15">
      <c r="B37" s="21"/>
      <c r="C37" t="s">
        <v>56</v>
      </c>
      <c r="F37" s="5"/>
      <c r="G37" s="5"/>
      <c r="H37" s="5"/>
      <c r="I37" s="5"/>
      <c r="J37" s="5"/>
      <c r="K37" s="5"/>
      <c r="L37" s="5"/>
      <c r="M37" s="5"/>
      <c r="N37" s="5"/>
      <c r="O37" s="70" t="e">
        <f>SUM(O34:O36)</f>
        <v>#DIV/0!</v>
      </c>
      <c r="P37" s="5" t="s">
        <v>55</v>
      </c>
      <c r="Q37" s="22"/>
    </row>
    <row r="38" spans="2:18" x14ac:dyDescent="0.15">
      <c r="B38" s="21"/>
      <c r="F38" s="5"/>
      <c r="G38" s="5"/>
      <c r="H38" s="5"/>
      <c r="I38" s="5"/>
      <c r="J38" s="5"/>
      <c r="K38" s="5"/>
      <c r="L38" s="5"/>
      <c r="M38" s="5"/>
      <c r="N38" s="5"/>
      <c r="O38" s="27"/>
      <c r="P38" s="5"/>
      <c r="Q38" s="22"/>
    </row>
    <row r="39" spans="2:18" x14ac:dyDescent="0.15">
      <c r="B39" s="21"/>
      <c r="C39" t="s">
        <v>57</v>
      </c>
      <c r="F39" s="6">
        <f>'利用が想定される中小企業(宿泊業)'!$D$3</f>
        <v>1.516</v>
      </c>
      <c r="G39" s="5" t="s">
        <v>54</v>
      </c>
      <c r="H39" s="5" t="s">
        <v>22</v>
      </c>
      <c r="I39" s="14" t="e">
        <f>(O16-O23)/'利用が想定される中小企業(宿泊業)'!$D$16</f>
        <v>#DIV/0!</v>
      </c>
      <c r="J39" s="5" t="s">
        <v>53</v>
      </c>
      <c r="K39" s="5" t="s">
        <v>22</v>
      </c>
      <c r="L39" s="6">
        <f>'利用が想定される中小企業(宿泊業)'!$D$6</f>
        <v>300</v>
      </c>
      <c r="M39" s="5" t="s">
        <v>38</v>
      </c>
      <c r="N39" s="5" t="s">
        <v>24</v>
      </c>
      <c r="O39" s="26" t="e">
        <f>F39*I39*L39</f>
        <v>#DIV/0!</v>
      </c>
      <c r="P39" s="5" t="s">
        <v>58</v>
      </c>
      <c r="Q39" s="22"/>
    </row>
    <row r="40" spans="2:18" x14ac:dyDescent="0.15">
      <c r="B40" s="21"/>
      <c r="C40" s="4" t="s">
        <v>59</v>
      </c>
      <c r="D40" s="4"/>
      <c r="E40" s="4"/>
      <c r="F40" s="4"/>
      <c r="G40" s="8"/>
      <c r="H40" s="8"/>
      <c r="I40" s="10">
        <f>'利用が想定される中小企業(宿泊業)'!$D$4</f>
        <v>70</v>
      </c>
      <c r="J40" s="8" t="s">
        <v>60</v>
      </c>
      <c r="K40" s="8" t="s">
        <v>22</v>
      </c>
      <c r="L40" s="64" t="e">
        <f>(O16-O23)/8/'利用が想定される中小企業(宿泊業)'!$D$16</f>
        <v>#DIV/0!</v>
      </c>
      <c r="M40" s="8" t="s">
        <v>33</v>
      </c>
      <c r="N40" s="8"/>
      <c r="O40" s="46" t="e">
        <f>I40*L40</f>
        <v>#DIV/0!</v>
      </c>
      <c r="P40" s="8" t="s">
        <v>58</v>
      </c>
      <c r="Q40" s="22"/>
    </row>
    <row r="41" spans="2:18" x14ac:dyDescent="0.15">
      <c r="B41" s="21"/>
      <c r="C41" t="s">
        <v>61</v>
      </c>
      <c r="F41" s="5"/>
      <c r="G41" s="5"/>
      <c r="H41" s="5"/>
      <c r="I41" s="47"/>
      <c r="J41" s="5"/>
      <c r="K41" s="5"/>
      <c r="L41" s="5"/>
      <c r="M41" s="5"/>
      <c r="N41" s="5"/>
      <c r="O41" s="26" t="e">
        <f>SUM(O39:O40)</f>
        <v>#DIV/0!</v>
      </c>
      <c r="P41" s="5"/>
      <c r="Q41" s="22"/>
    </row>
    <row r="42" spans="2:18" ht="14.25" thickBot="1" x14ac:dyDescent="0.2">
      <c r="B42" s="21"/>
      <c r="F42" s="5"/>
      <c r="G42" s="5"/>
      <c r="H42" s="5"/>
      <c r="I42" s="5"/>
      <c r="J42" s="5"/>
      <c r="K42" s="5"/>
      <c r="L42" s="5"/>
      <c r="M42" s="5"/>
      <c r="N42" s="5"/>
      <c r="O42" s="27"/>
      <c r="P42" s="5"/>
      <c r="Q42" s="22"/>
    </row>
    <row r="43" spans="2:18" ht="14.25" thickBot="1" x14ac:dyDescent="0.2">
      <c r="B43" s="21"/>
      <c r="C43" s="15" t="s">
        <v>62</v>
      </c>
      <c r="D43" s="15"/>
      <c r="F43" s="15"/>
      <c r="G43" s="5"/>
      <c r="H43" s="5"/>
      <c r="I43" s="26" t="e">
        <f>O37</f>
        <v>#DIV/0!</v>
      </c>
      <c r="J43" s="5" t="s">
        <v>55</v>
      </c>
      <c r="K43" s="42" t="s">
        <v>39</v>
      </c>
      <c r="L43" s="26" t="e">
        <f>O41</f>
        <v>#DIV/0!</v>
      </c>
      <c r="M43" s="5" t="s">
        <v>58</v>
      </c>
      <c r="N43" s="5" t="s">
        <v>24</v>
      </c>
      <c r="O43" s="32" t="e">
        <f>I43/L43</f>
        <v>#DIV/0!</v>
      </c>
      <c r="P43" s="5" t="s">
        <v>63</v>
      </c>
      <c r="Q43" s="22"/>
    </row>
    <row r="44" spans="2:18" x14ac:dyDescent="0.15">
      <c r="B44" s="21"/>
      <c r="C44" s="38" t="s">
        <v>64</v>
      </c>
      <c r="D44" s="15"/>
      <c r="F44" s="5"/>
      <c r="G44" s="5"/>
      <c r="H44" s="5"/>
      <c r="I44" s="39"/>
      <c r="J44" s="5"/>
      <c r="K44" s="5"/>
      <c r="L44" s="5"/>
      <c r="M44" s="5"/>
      <c r="N44" s="5"/>
      <c r="O44" s="12"/>
      <c r="P44" s="5"/>
      <c r="Q44" s="22"/>
    </row>
    <row r="45" spans="2:18" ht="14.25" thickBot="1" x14ac:dyDescent="0.2">
      <c r="B45" s="21"/>
      <c r="C45" s="38"/>
      <c r="D45" s="15"/>
      <c r="F45" s="5"/>
      <c r="G45" s="5"/>
      <c r="H45" s="5"/>
      <c r="I45" s="39"/>
      <c r="J45" s="5"/>
      <c r="K45" s="5"/>
      <c r="L45" s="5"/>
      <c r="M45" s="5"/>
      <c r="N45" s="5"/>
      <c r="O45" s="12"/>
      <c r="P45" s="5"/>
      <c r="Q45" s="22"/>
    </row>
    <row r="46" spans="2:18" ht="14.25" thickBot="1" x14ac:dyDescent="0.2">
      <c r="B46" s="21"/>
      <c r="C46" s="38" t="s">
        <v>48</v>
      </c>
      <c r="D46" s="15"/>
      <c r="F46" s="5"/>
      <c r="G46" s="5"/>
      <c r="H46" s="5"/>
      <c r="I46" s="39"/>
      <c r="J46" s="5"/>
      <c r="K46" s="5"/>
      <c r="L46" s="5"/>
      <c r="M46" s="5"/>
      <c r="N46" s="5"/>
      <c r="O46" s="32" t="e">
        <f>IF(O43&lt;4,"適格","不適")</f>
        <v>#DIV/0!</v>
      </c>
      <c r="P46" s="5"/>
      <c r="Q46" s="22"/>
    </row>
    <row r="47" spans="2:18" x14ac:dyDescent="0.15">
      <c r="B47" s="23"/>
      <c r="C47" s="29"/>
      <c r="D47" s="29"/>
      <c r="E47" s="4"/>
      <c r="F47" s="4"/>
      <c r="G47" s="4"/>
      <c r="H47" s="4"/>
      <c r="I47" s="4"/>
      <c r="J47" s="4"/>
      <c r="K47" s="4"/>
      <c r="L47" s="4"/>
      <c r="M47" s="4"/>
      <c r="N47" s="4"/>
      <c r="O47" s="4"/>
      <c r="P47" s="4"/>
      <c r="Q47" s="24"/>
    </row>
    <row r="48" spans="2:18" x14ac:dyDescent="0.15">
      <c r="R48" s="33" t="s">
        <v>14</v>
      </c>
    </row>
  </sheetData>
  <sheetProtection algorithmName="SHA-512" hashValue="yG0KZ1DsdnkSPwRb/wGkMANCiXRNRp4OSyMr42pRMVnMdoPy3s1IEqu7d90pibv7rngIHlVs5oXQDU/q02mdnQ==" saltValue="RuS7MA1hguMbBNRplpDMCA==" spinCount="100000" sheet="1" objects="1" scenarios="1"/>
  <mergeCells count="5">
    <mergeCell ref="C2:P2"/>
    <mergeCell ref="N4:P4"/>
    <mergeCell ref="D6:M6"/>
    <mergeCell ref="D7:M7"/>
    <mergeCell ref="D11:H11"/>
  </mergeCells>
  <phoneticPr fontId="1"/>
  <pageMargins left="0.7" right="0.7" top="0.75" bottom="0.75" header="0.3" footer="0.3"/>
  <pageSetup paperSize="9" scale="6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28E3-F579-4878-8FBC-41C718A77128}">
  <sheetPr codeName="Sheet16">
    <pageSetUpPr fitToPage="1"/>
  </sheetPr>
  <dimension ref="B2:X48"/>
  <sheetViews>
    <sheetView view="pageBreakPreview" zoomScaleNormal="100" zoomScaleSheetLayoutView="100" workbookViewId="0"/>
  </sheetViews>
  <sheetFormatPr defaultColWidth="8.875" defaultRowHeight="13.5" x14ac:dyDescent="0.15"/>
  <cols>
    <col min="1" max="2" width="2.625" customWidth="1"/>
    <col min="3" max="3" width="28.125" customWidth="1"/>
    <col min="4" max="4" width="12.125" customWidth="1"/>
    <col min="5" max="5" width="2.625" customWidth="1"/>
    <col min="6" max="6" width="6.125" customWidth="1"/>
    <col min="7" max="7" width="10.375" bestFit="1" customWidth="1"/>
    <col min="8" max="8" width="3.375" customWidth="1"/>
    <col min="9" max="9" width="6" customWidth="1"/>
    <col min="10" max="10" width="9.625" customWidth="1"/>
    <col min="11" max="11" width="3.375" bestFit="1" customWidth="1"/>
    <col min="12" max="12" width="6.375" customWidth="1"/>
    <col min="13" max="13" width="11.625" customWidth="1"/>
    <col min="14" max="14" width="3.375" bestFit="1" customWidth="1"/>
    <col min="15" max="15" width="10" customWidth="1"/>
    <col min="16" max="16" width="8.125" customWidth="1"/>
    <col min="17" max="18" width="2.875" customWidth="1"/>
  </cols>
  <sheetData>
    <row r="2" spans="2:17" ht="24" x14ac:dyDescent="0.15">
      <c r="C2" s="231" t="s">
        <v>15</v>
      </c>
      <c r="D2" s="231"/>
      <c r="E2" s="231"/>
      <c r="F2" s="231"/>
      <c r="G2" s="231"/>
      <c r="H2" s="231"/>
      <c r="I2" s="231"/>
      <c r="J2" s="231"/>
      <c r="K2" s="231"/>
      <c r="L2" s="231"/>
      <c r="M2" s="231"/>
      <c r="N2" s="231"/>
      <c r="O2" s="231"/>
      <c r="P2" s="231"/>
    </row>
    <row r="3" spans="2:17" ht="7.5" customHeight="1" x14ac:dyDescent="0.15">
      <c r="C3" s="34"/>
      <c r="D3" s="34"/>
      <c r="E3" s="34"/>
      <c r="F3" s="34"/>
      <c r="G3" s="34"/>
      <c r="H3" s="34"/>
      <c r="I3" s="34"/>
      <c r="J3" s="34"/>
      <c r="K3" s="34"/>
      <c r="L3" s="34"/>
      <c r="M3" s="34"/>
      <c r="N3" s="34"/>
      <c r="O3" s="34"/>
      <c r="P3" s="34"/>
    </row>
    <row r="4" spans="2:17" ht="15" customHeight="1" x14ac:dyDescent="0.15">
      <c r="C4" s="224" t="str">
        <f>"【"&amp;製品カテゴリ&amp;"】"</f>
        <v>【配膳ロボット】</v>
      </c>
      <c r="D4" s="103"/>
      <c r="E4" s="103"/>
      <c r="F4" s="103"/>
      <c r="G4" s="103"/>
      <c r="H4" s="103"/>
      <c r="I4" s="103"/>
      <c r="J4" s="103"/>
      <c r="K4" s="35"/>
      <c r="L4" s="35"/>
      <c r="M4" s="35"/>
      <c r="N4" s="548" t="s">
        <v>16</v>
      </c>
      <c r="O4" s="548"/>
      <c r="P4" s="548"/>
    </row>
    <row r="5" spans="2:17" ht="7.5" customHeight="1" x14ac:dyDescent="0.15">
      <c r="C5" s="103"/>
      <c r="D5" s="103"/>
      <c r="E5" s="103"/>
      <c r="F5" s="103"/>
      <c r="G5" s="103"/>
      <c r="H5" s="103"/>
      <c r="I5" s="103"/>
      <c r="J5" s="103"/>
      <c r="K5" s="103"/>
      <c r="L5" s="103"/>
      <c r="M5" s="103"/>
      <c r="N5" s="103"/>
      <c r="O5" s="103"/>
      <c r="P5" s="103"/>
    </row>
    <row r="6" spans="2:17" x14ac:dyDescent="0.15">
      <c r="C6" s="11" t="s">
        <v>0</v>
      </c>
      <c r="D6" s="552">
        <f>製造事業者名</f>
        <v>0</v>
      </c>
      <c r="E6" s="552"/>
      <c r="F6" s="552"/>
      <c r="G6" s="552"/>
      <c r="H6" s="552"/>
      <c r="I6" s="552"/>
      <c r="J6" s="552"/>
      <c r="K6" s="552"/>
      <c r="L6" s="552"/>
      <c r="M6" s="552"/>
    </row>
    <row r="7" spans="2:17" x14ac:dyDescent="0.15">
      <c r="C7" s="11" t="s">
        <v>1</v>
      </c>
      <c r="D7" s="552">
        <f>型番</f>
        <v>0</v>
      </c>
      <c r="E7" s="552"/>
      <c r="F7" s="552"/>
      <c r="G7" s="552"/>
      <c r="H7" s="552"/>
      <c r="I7" s="552"/>
      <c r="J7" s="552"/>
      <c r="K7" s="552"/>
      <c r="L7" s="552"/>
      <c r="M7" s="552"/>
    </row>
    <row r="9" spans="2:17" x14ac:dyDescent="0.15">
      <c r="C9" s="1" t="s">
        <v>448</v>
      </c>
      <c r="D9" s="1"/>
    </row>
    <row r="10" spans="2:17" x14ac:dyDescent="0.15">
      <c r="C10" s="1"/>
      <c r="D10" s="1"/>
    </row>
    <row r="11" spans="2:17" x14ac:dyDescent="0.15">
      <c r="C11" s="37" t="s">
        <v>17</v>
      </c>
      <c r="D11" s="549" t="s">
        <v>122</v>
      </c>
      <c r="E11" s="550"/>
      <c r="F11" s="550"/>
      <c r="G11" s="550"/>
      <c r="H11" s="551"/>
    </row>
    <row r="13" spans="2:17" ht="17.25" x14ac:dyDescent="0.15">
      <c r="B13" s="18"/>
      <c r="C13" s="28" t="s">
        <v>19</v>
      </c>
      <c r="D13" s="28"/>
      <c r="E13" s="19"/>
      <c r="F13" s="19"/>
      <c r="G13" s="19"/>
      <c r="H13" s="19"/>
      <c r="I13" s="63"/>
      <c r="J13" s="19"/>
      <c r="K13" s="19"/>
      <c r="L13" s="19"/>
      <c r="M13" s="19"/>
      <c r="N13" s="19"/>
      <c r="O13" s="19"/>
      <c r="P13" s="19"/>
      <c r="Q13" s="20"/>
    </row>
    <row r="14" spans="2:17" x14ac:dyDescent="0.15">
      <c r="B14" s="21"/>
      <c r="C14" s="44"/>
      <c r="D14" s="44"/>
      <c r="Q14" s="22"/>
    </row>
    <row r="15" spans="2:17" x14ac:dyDescent="0.15">
      <c r="B15" s="21"/>
      <c r="C15" s="4" t="s">
        <v>20</v>
      </c>
      <c r="D15" s="4"/>
      <c r="E15" s="4"/>
      <c r="F15" s="62">
        <f>('利用が想定される中小企業(宿泊業)'!$E$10/(4000/60)+1)*ROUNDUP('利用が想定される中小企業(宿泊業)'!$E$12/2,0)*2</f>
        <v>2.2335753582422981</v>
      </c>
      <c r="G15" s="8" t="s">
        <v>21</v>
      </c>
      <c r="H15" s="8" t="s">
        <v>22</v>
      </c>
      <c r="I15" s="62">
        <f>'利用が想定される中小企業(宿泊業)'!E13</f>
        <v>88.444423231937563</v>
      </c>
      <c r="J15" s="8" t="s">
        <v>21</v>
      </c>
      <c r="K15" s="8" t="s">
        <v>22</v>
      </c>
      <c r="L15" s="75">
        <f>'利用が想定される中小企業(宿泊業)'!E17</f>
        <v>3</v>
      </c>
      <c r="M15" s="74" t="s">
        <v>201</v>
      </c>
      <c r="N15" s="8" t="s">
        <v>24</v>
      </c>
      <c r="O15" s="9">
        <f>F15*I15*L15/60</f>
        <v>9.8773642152404193</v>
      </c>
      <c r="P15" s="8" t="s">
        <v>25</v>
      </c>
      <c r="Q15" s="22"/>
    </row>
    <row r="16" spans="2:17" x14ac:dyDescent="0.15">
      <c r="B16" s="21"/>
      <c r="C16" t="s">
        <v>26</v>
      </c>
      <c r="F16" s="5"/>
      <c r="G16" s="5"/>
      <c r="H16" s="5"/>
      <c r="I16" s="5"/>
      <c r="J16" s="5"/>
      <c r="K16" s="5"/>
      <c r="L16" s="5"/>
      <c r="M16" s="5"/>
      <c r="N16" s="5"/>
      <c r="O16" s="7">
        <f>SUM(O15:O15)</f>
        <v>9.8773642152404193</v>
      </c>
      <c r="P16" s="5" t="s">
        <v>25</v>
      </c>
      <c r="Q16" s="22"/>
    </row>
    <row r="17" spans="2:24" x14ac:dyDescent="0.15">
      <c r="B17" s="21"/>
      <c r="F17" s="5"/>
      <c r="G17" s="5"/>
      <c r="H17" s="5"/>
      <c r="I17" s="5"/>
      <c r="J17" s="5"/>
      <c r="K17" s="5"/>
      <c r="L17" s="5"/>
      <c r="M17" s="5"/>
      <c r="N17" s="5"/>
      <c r="O17" s="12"/>
      <c r="P17" s="5"/>
      <c r="Q17" s="22"/>
    </row>
    <row r="18" spans="2:24" x14ac:dyDescent="0.15">
      <c r="B18" s="21"/>
      <c r="F18" s="5"/>
      <c r="G18" s="5"/>
      <c r="H18" s="5"/>
      <c r="I18" s="5"/>
      <c r="J18" s="5"/>
      <c r="K18" s="5"/>
      <c r="L18" s="5"/>
      <c r="M18" s="5"/>
      <c r="N18" s="5"/>
      <c r="O18" s="12"/>
      <c r="P18" s="5"/>
      <c r="Q18" s="22"/>
    </row>
    <row r="19" spans="2:24" x14ac:dyDescent="0.15">
      <c r="B19" s="21"/>
      <c r="C19" t="s">
        <v>27</v>
      </c>
      <c r="F19" s="6">
        <f>1</f>
        <v>1</v>
      </c>
      <c r="G19" s="5" t="s">
        <v>28</v>
      </c>
      <c r="H19" s="5" t="s">
        <v>22</v>
      </c>
      <c r="I19" s="68" t="e">
        <f>'利用が想定される中小企業(宿泊業)'!E13*ROUNDUP('利用が想定される中小企業(宿泊業)'!E12/トレイ数,0)</f>
        <v>#DIV/0!</v>
      </c>
      <c r="J19" s="5" t="s">
        <v>29</v>
      </c>
      <c r="K19" s="5" t="s">
        <v>22</v>
      </c>
      <c r="L19" s="6">
        <v>5</v>
      </c>
      <c r="M19" s="5" t="s">
        <v>30</v>
      </c>
      <c r="N19" s="5" t="s">
        <v>24</v>
      </c>
      <c r="O19" s="14" t="e">
        <f>F19*I19*L19/100/60</f>
        <v>#DIV/0!</v>
      </c>
      <c r="P19" s="5" t="s">
        <v>25</v>
      </c>
      <c r="Q19" s="22"/>
    </row>
    <row r="20" spans="2:24" x14ac:dyDescent="0.15">
      <c r="B20" s="21"/>
      <c r="C20" t="s">
        <v>31</v>
      </c>
      <c r="F20" s="58" t="e">
        <f>('利用が想定される中小企業(宿泊業)'!E10/配膳スピード+1)*ROUNDUP('利用が想定される中小企業(宿泊業)'!E12/トレイ数,0)*2</f>
        <v>#DIV/0!</v>
      </c>
      <c r="G20" s="61" t="s">
        <v>28</v>
      </c>
      <c r="H20" s="61" t="s">
        <v>22</v>
      </c>
      <c r="I20" s="58" t="e">
        <f>'利用が想定される中小企業(宿泊業)'!E13*ROUNDUP('利用が想定される中小企業(宿泊業)'!E12/トレイ数,0)</f>
        <v>#DIV/0!</v>
      </c>
      <c r="J20" s="5" t="s">
        <v>32</v>
      </c>
      <c r="K20" s="5" t="s">
        <v>22</v>
      </c>
      <c r="L20" s="104">
        <f>操作人数</f>
        <v>0</v>
      </c>
      <c r="M20" s="5" t="s">
        <v>33</v>
      </c>
      <c r="N20" s="5"/>
      <c r="O20" s="14" t="e">
        <f>F20*I20*L20/60</f>
        <v>#DIV/0!</v>
      </c>
      <c r="P20" s="5" t="s">
        <v>25</v>
      </c>
      <c r="Q20" s="22"/>
    </row>
    <row r="21" spans="2:24" x14ac:dyDescent="0.15">
      <c r="B21" s="21"/>
      <c r="C21" t="s">
        <v>34</v>
      </c>
      <c r="F21" s="61"/>
      <c r="G21" s="61"/>
      <c r="H21" s="61"/>
      <c r="I21" s="60">
        <v>5</v>
      </c>
      <c r="J21" s="5" t="s">
        <v>35</v>
      </c>
      <c r="K21" s="5" t="s">
        <v>22</v>
      </c>
      <c r="L21" s="6" t="e">
        <f>'利用が想定される中小企業(宿泊業)'!$E$16</f>
        <v>#DIV/0!</v>
      </c>
      <c r="M21" s="5" t="s">
        <v>36</v>
      </c>
      <c r="N21" s="5" t="s">
        <v>24</v>
      </c>
      <c r="O21" s="7" t="e">
        <f>I21*L21/60</f>
        <v>#DIV/0!</v>
      </c>
      <c r="P21" s="5" t="s">
        <v>25</v>
      </c>
      <c r="Q21" s="22"/>
    </row>
    <row r="22" spans="2:24" x14ac:dyDescent="0.15">
      <c r="B22" s="21"/>
      <c r="C22" t="s">
        <v>37</v>
      </c>
      <c r="F22" s="61"/>
      <c r="G22" s="61"/>
      <c r="H22" s="61"/>
      <c r="I22" s="60">
        <v>5</v>
      </c>
      <c r="J22" s="5" t="s">
        <v>35</v>
      </c>
      <c r="K22" s="5" t="s">
        <v>22</v>
      </c>
      <c r="L22" s="6" t="e">
        <f>'利用が想定される中小企業(宿泊業)'!$E$16</f>
        <v>#DIV/0!</v>
      </c>
      <c r="M22" s="5" t="s">
        <v>36</v>
      </c>
      <c r="N22" s="5" t="s">
        <v>24</v>
      </c>
      <c r="O22" s="7" t="e">
        <f>I22*L22/60</f>
        <v>#DIV/0!</v>
      </c>
      <c r="P22" s="5" t="s">
        <v>25</v>
      </c>
      <c r="Q22" s="22"/>
    </row>
    <row r="23" spans="2:24" x14ac:dyDescent="0.15">
      <c r="B23" s="21"/>
      <c r="C23" t="s">
        <v>40</v>
      </c>
      <c r="F23" s="5"/>
      <c r="G23" s="5"/>
      <c r="H23" s="5"/>
      <c r="I23" s="5"/>
      <c r="J23" s="5"/>
      <c r="K23" s="5"/>
      <c r="L23" s="5"/>
      <c r="M23" s="5"/>
      <c r="N23" s="5"/>
      <c r="O23" s="14" t="e">
        <f>SUM(O19:O22)</f>
        <v>#DIV/0!</v>
      </c>
      <c r="P23" s="5" t="s">
        <v>25</v>
      </c>
      <c r="Q23" s="22"/>
    </row>
    <row r="24" spans="2:24" x14ac:dyDescent="0.15">
      <c r="B24" s="21"/>
      <c r="C24" s="85" t="s">
        <v>207</v>
      </c>
      <c r="F24" s="5"/>
      <c r="G24" s="5"/>
      <c r="H24" s="5"/>
      <c r="I24" s="5"/>
      <c r="J24" s="5"/>
      <c r="K24" s="5"/>
      <c r="L24" s="5"/>
      <c r="M24" s="5"/>
      <c r="N24" s="5"/>
      <c r="O24" s="12"/>
      <c r="P24" s="5"/>
      <c r="Q24" s="22"/>
    </row>
    <row r="25" spans="2:24" ht="14.25" thickBot="1" x14ac:dyDescent="0.2">
      <c r="B25" s="21"/>
      <c r="F25" s="5"/>
      <c r="G25" s="5"/>
      <c r="H25" s="5"/>
      <c r="I25" s="5"/>
      <c r="J25" s="5"/>
      <c r="K25" s="5"/>
      <c r="L25" s="5"/>
      <c r="M25" s="5"/>
      <c r="N25" s="5"/>
      <c r="O25" s="12"/>
      <c r="P25" s="5"/>
      <c r="Q25" s="22"/>
    </row>
    <row r="26" spans="2:24" ht="14.25" thickBot="1" x14ac:dyDescent="0.2">
      <c r="B26" s="21"/>
      <c r="C26" s="15" t="s">
        <v>41</v>
      </c>
      <c r="D26" s="15"/>
      <c r="E26" s="11" t="s">
        <v>42</v>
      </c>
      <c r="F26" s="7">
        <f>O16</f>
        <v>9.8773642152404193</v>
      </c>
      <c r="G26" s="5" t="s">
        <v>25</v>
      </c>
      <c r="H26" s="5" t="s">
        <v>43</v>
      </c>
      <c r="I26" s="16" t="e">
        <f>O23</f>
        <v>#DIV/0!</v>
      </c>
      <c r="J26" s="17" t="s">
        <v>44</v>
      </c>
      <c r="K26" s="5" t="s">
        <v>39</v>
      </c>
      <c r="L26" s="7">
        <f>O16</f>
        <v>9.8773642152404193</v>
      </c>
      <c r="M26" s="5" t="s">
        <v>25</v>
      </c>
      <c r="N26" s="5" t="s">
        <v>45</v>
      </c>
      <c r="O26" s="65" t="e">
        <f>(F26-I26)/L26</f>
        <v>#DIV/0!</v>
      </c>
      <c r="P26" s="5" t="s">
        <v>46</v>
      </c>
      <c r="Q26" s="22"/>
    </row>
    <row r="27" spans="2:24" x14ac:dyDescent="0.15">
      <c r="B27" s="21"/>
      <c r="C27" s="38" t="s">
        <v>47</v>
      </c>
      <c r="D27" s="38"/>
      <c r="F27" s="5"/>
      <c r="G27" s="5"/>
      <c r="H27" s="5"/>
      <c r="I27" s="5"/>
      <c r="J27" s="5"/>
      <c r="K27" s="5"/>
      <c r="L27" s="5"/>
      <c r="M27" s="5"/>
      <c r="N27" s="5"/>
      <c r="O27" s="5"/>
      <c r="P27" s="5"/>
      <c r="Q27" s="22"/>
    </row>
    <row r="28" spans="2:24" ht="14.25" thickBot="1" x14ac:dyDescent="0.2">
      <c r="B28" s="21"/>
      <c r="C28" s="38"/>
      <c r="D28" s="38"/>
      <c r="F28" s="5"/>
      <c r="G28" s="5"/>
      <c r="H28" s="5"/>
      <c r="I28" s="5"/>
      <c r="J28" s="5"/>
      <c r="K28" s="5"/>
      <c r="L28" s="5"/>
      <c r="M28" s="5"/>
      <c r="N28" s="5"/>
      <c r="O28" s="5"/>
      <c r="P28" s="5"/>
      <c r="Q28" s="22"/>
    </row>
    <row r="29" spans="2:24" ht="14.25" thickBot="1" x14ac:dyDescent="0.2">
      <c r="B29" s="21"/>
      <c r="C29" s="38" t="s">
        <v>48</v>
      </c>
      <c r="D29" s="38"/>
      <c r="F29" s="5"/>
      <c r="G29" s="5"/>
      <c r="H29" s="5"/>
      <c r="I29" s="5"/>
      <c r="J29" s="5"/>
      <c r="K29" s="5"/>
      <c r="L29" s="5"/>
      <c r="M29" s="5"/>
      <c r="N29" s="5"/>
      <c r="O29" s="40" t="e">
        <f>IF(O26&gt;=0.2,"適格","不適")</f>
        <v>#DIV/0!</v>
      </c>
      <c r="P29" s="5"/>
      <c r="Q29" s="22"/>
    </row>
    <row r="30" spans="2:24" x14ac:dyDescent="0.15">
      <c r="B30" s="23"/>
      <c r="C30" s="29"/>
      <c r="D30" s="29"/>
      <c r="E30" s="4"/>
      <c r="F30" s="8"/>
      <c r="G30" s="8"/>
      <c r="H30" s="8"/>
      <c r="I30" s="8"/>
      <c r="J30" s="8"/>
      <c r="K30" s="8"/>
      <c r="L30" s="8"/>
      <c r="M30" s="8"/>
      <c r="N30" s="8"/>
      <c r="O30" s="8"/>
      <c r="P30" s="8"/>
      <c r="Q30" s="24"/>
    </row>
    <row r="31" spans="2:24" x14ac:dyDescent="0.15">
      <c r="F31" s="5"/>
      <c r="G31" s="5"/>
      <c r="H31" s="5"/>
      <c r="I31" s="5"/>
      <c r="J31" s="5"/>
      <c r="K31" s="5"/>
      <c r="L31" s="5"/>
      <c r="M31" s="5"/>
      <c r="N31" s="5"/>
      <c r="O31" s="5"/>
      <c r="P31" s="5"/>
      <c r="X31" s="17"/>
    </row>
    <row r="32" spans="2:24" ht="17.25" x14ac:dyDescent="0.15">
      <c r="B32" s="18"/>
      <c r="C32" s="28" t="s">
        <v>49</v>
      </c>
      <c r="D32" s="28"/>
      <c r="E32" s="19"/>
      <c r="F32" s="25"/>
      <c r="G32" s="25"/>
      <c r="H32" s="25"/>
      <c r="I32" s="25"/>
      <c r="J32" s="25"/>
      <c r="K32" s="25"/>
      <c r="L32" s="25"/>
      <c r="M32" s="25"/>
      <c r="N32" s="25"/>
      <c r="O32" s="25"/>
      <c r="P32" s="25"/>
      <c r="Q32" s="20"/>
    </row>
    <row r="33" spans="2:18" ht="14.25" thickBot="1" x14ac:dyDescent="0.2">
      <c r="B33" s="21"/>
      <c r="F33" s="5"/>
      <c r="G33" s="5"/>
      <c r="H33" s="5"/>
      <c r="I33" s="5"/>
      <c r="J33" s="5"/>
      <c r="K33" s="5"/>
      <c r="L33" s="5"/>
      <c r="M33" s="5"/>
      <c r="N33" s="5"/>
      <c r="O33" s="5"/>
      <c r="P33" s="5"/>
      <c r="Q33" s="22"/>
    </row>
    <row r="34" spans="2:18" ht="14.25" thickBot="1" x14ac:dyDescent="0.2">
      <c r="B34" s="21"/>
      <c r="C34" t="s">
        <v>50</v>
      </c>
      <c r="F34" s="5"/>
      <c r="G34" s="5"/>
      <c r="H34" s="5"/>
      <c r="I34" s="5"/>
      <c r="J34" s="5"/>
      <c r="K34" s="5"/>
      <c r="L34" s="5"/>
      <c r="M34" s="5"/>
      <c r="N34" s="5"/>
      <c r="O34" s="223">
        <f>機器費用/1000</f>
        <v>0</v>
      </c>
      <c r="P34" s="5" t="s">
        <v>13</v>
      </c>
      <c r="Q34" s="22"/>
    </row>
    <row r="35" spans="2:18" ht="14.25" thickBot="1" x14ac:dyDescent="0.2">
      <c r="B35" s="21"/>
      <c r="C35" t="s">
        <v>51</v>
      </c>
      <c r="F35" s="5"/>
      <c r="G35" s="5"/>
      <c r="H35" s="5"/>
      <c r="I35" s="5"/>
      <c r="J35" s="5"/>
      <c r="K35" s="5"/>
      <c r="L35" s="5"/>
      <c r="M35" s="5"/>
      <c r="N35" s="5"/>
      <c r="O35" s="223">
        <f>設定費用/1000</f>
        <v>0</v>
      </c>
      <c r="P35" s="5" t="s">
        <v>13</v>
      </c>
      <c r="Q35" s="22"/>
    </row>
    <row r="36" spans="2:18" x14ac:dyDescent="0.15">
      <c r="B36" s="21"/>
      <c r="C36" s="4" t="s">
        <v>52</v>
      </c>
      <c r="D36" s="4"/>
      <c r="E36" s="4"/>
      <c r="F36" s="8"/>
      <c r="G36" s="8"/>
      <c r="H36" s="8"/>
      <c r="I36" s="10" t="e">
        <f>8/'利用が想定される中小企業(宿泊業)'!$E$16</f>
        <v>#DIV/0!</v>
      </c>
      <c r="J36" s="8" t="s">
        <v>53</v>
      </c>
      <c r="K36" s="8" t="s">
        <v>22</v>
      </c>
      <c r="L36" s="10">
        <f>'利用が想定される中小企業(宿泊業)'!$E$3</f>
        <v>1.516</v>
      </c>
      <c r="M36" s="8" t="s">
        <v>54</v>
      </c>
      <c r="N36" s="8" t="s">
        <v>24</v>
      </c>
      <c r="O36" s="69" t="e">
        <f>I36*L36</f>
        <v>#DIV/0!</v>
      </c>
      <c r="P36" s="8" t="s">
        <v>55</v>
      </c>
      <c r="Q36" s="22"/>
    </row>
    <row r="37" spans="2:18" x14ac:dyDescent="0.15">
      <c r="B37" s="21"/>
      <c r="C37" t="s">
        <v>56</v>
      </c>
      <c r="F37" s="5"/>
      <c r="G37" s="5"/>
      <c r="H37" s="5"/>
      <c r="I37" s="5"/>
      <c r="J37" s="5"/>
      <c r="K37" s="5"/>
      <c r="L37" s="5"/>
      <c r="M37" s="5"/>
      <c r="N37" s="5"/>
      <c r="O37" s="26" t="e">
        <f>SUM(O34:O36)</f>
        <v>#DIV/0!</v>
      </c>
      <c r="P37" s="5" t="s">
        <v>55</v>
      </c>
      <c r="Q37" s="22"/>
    </row>
    <row r="38" spans="2:18" x14ac:dyDescent="0.15">
      <c r="B38" s="21"/>
      <c r="F38" s="5"/>
      <c r="G38" s="5"/>
      <c r="H38" s="5"/>
      <c r="I38" s="5"/>
      <c r="J38" s="5"/>
      <c r="K38" s="5"/>
      <c r="L38" s="5"/>
      <c r="M38" s="5"/>
      <c r="N38" s="5"/>
      <c r="O38" s="27"/>
      <c r="P38" s="5"/>
      <c r="Q38" s="22"/>
    </row>
    <row r="39" spans="2:18" x14ac:dyDescent="0.15">
      <c r="B39" s="21"/>
      <c r="C39" t="s">
        <v>57</v>
      </c>
      <c r="F39" s="6">
        <f>'利用が想定される中小企業(宿泊業)'!$E$3</f>
        <v>1.516</v>
      </c>
      <c r="G39" s="5" t="s">
        <v>54</v>
      </c>
      <c r="H39" s="5" t="s">
        <v>22</v>
      </c>
      <c r="I39" s="14" t="e">
        <f>(O16-O23)/'利用が想定される中小企業(宿泊業)'!$E$16</f>
        <v>#DIV/0!</v>
      </c>
      <c r="J39" s="5" t="s">
        <v>53</v>
      </c>
      <c r="K39" s="5" t="s">
        <v>22</v>
      </c>
      <c r="L39" s="6">
        <f>'利用が想定される中小企業(宿泊業)'!$E$6</f>
        <v>360</v>
      </c>
      <c r="M39" s="5" t="s">
        <v>38</v>
      </c>
      <c r="N39" s="5" t="s">
        <v>24</v>
      </c>
      <c r="O39" s="26" t="e">
        <f>F39*I39*L39</f>
        <v>#DIV/0!</v>
      </c>
      <c r="P39" s="5" t="s">
        <v>58</v>
      </c>
      <c r="Q39" s="22"/>
    </row>
    <row r="40" spans="2:18" x14ac:dyDescent="0.15">
      <c r="B40" s="21"/>
      <c r="C40" s="4" t="s">
        <v>59</v>
      </c>
      <c r="D40" s="4"/>
      <c r="E40" s="4"/>
      <c r="F40" s="4"/>
      <c r="G40" s="8"/>
      <c r="H40" s="8"/>
      <c r="I40" s="10">
        <f>'利用が想定される中小企業(宿泊業)'!$E$4</f>
        <v>70</v>
      </c>
      <c r="J40" s="8" t="s">
        <v>60</v>
      </c>
      <c r="K40" s="8" t="s">
        <v>22</v>
      </c>
      <c r="L40" s="46" t="e">
        <f>(O16-O23)/8/'利用が想定される中小企業(宿泊業)'!$E$16</f>
        <v>#DIV/0!</v>
      </c>
      <c r="M40" s="8" t="s">
        <v>33</v>
      </c>
      <c r="N40" s="8"/>
      <c r="O40" s="46" t="e">
        <f>I40*L40</f>
        <v>#DIV/0!</v>
      </c>
      <c r="P40" s="8" t="s">
        <v>58</v>
      </c>
      <c r="Q40" s="22"/>
    </row>
    <row r="41" spans="2:18" x14ac:dyDescent="0.15">
      <c r="B41" s="21"/>
      <c r="C41" t="s">
        <v>61</v>
      </c>
      <c r="F41" s="5"/>
      <c r="G41" s="5"/>
      <c r="H41" s="5"/>
      <c r="I41" s="47"/>
      <c r="J41" s="5"/>
      <c r="K41" s="5"/>
      <c r="L41" s="5"/>
      <c r="M41" s="5"/>
      <c r="N41" s="5"/>
      <c r="O41" s="26" t="e">
        <f>SUM(O39:O40)</f>
        <v>#DIV/0!</v>
      </c>
      <c r="P41" s="5"/>
      <c r="Q41" s="22"/>
    </row>
    <row r="42" spans="2:18" ht="14.25" thickBot="1" x14ac:dyDescent="0.2">
      <c r="B42" s="21"/>
      <c r="F42" s="5"/>
      <c r="G42" s="5"/>
      <c r="H42" s="5"/>
      <c r="I42" s="5"/>
      <c r="J42" s="5"/>
      <c r="K42" s="5"/>
      <c r="L42" s="5"/>
      <c r="M42" s="5"/>
      <c r="N42" s="5"/>
      <c r="O42" s="27"/>
      <c r="P42" s="5"/>
      <c r="Q42" s="22"/>
    </row>
    <row r="43" spans="2:18" ht="14.25" thickBot="1" x14ac:dyDescent="0.2">
      <c r="B43" s="21"/>
      <c r="C43" s="15" t="s">
        <v>62</v>
      </c>
      <c r="D43" s="15"/>
      <c r="F43" s="15"/>
      <c r="G43" s="5"/>
      <c r="H43" s="5"/>
      <c r="I43" s="26" t="e">
        <f>O37</f>
        <v>#DIV/0!</v>
      </c>
      <c r="J43" s="5" t="s">
        <v>55</v>
      </c>
      <c r="K43" s="42" t="s">
        <v>39</v>
      </c>
      <c r="L43" s="26" t="e">
        <f>O41</f>
        <v>#DIV/0!</v>
      </c>
      <c r="M43" s="5" t="s">
        <v>58</v>
      </c>
      <c r="N43" s="5" t="s">
        <v>24</v>
      </c>
      <c r="O43" s="32" t="e">
        <f>I43/L43</f>
        <v>#DIV/0!</v>
      </c>
      <c r="P43" s="5" t="s">
        <v>63</v>
      </c>
      <c r="Q43" s="22"/>
    </row>
    <row r="44" spans="2:18" x14ac:dyDescent="0.15">
      <c r="B44" s="21"/>
      <c r="C44" s="38" t="s">
        <v>64</v>
      </c>
      <c r="D44" s="15"/>
      <c r="F44" s="5"/>
      <c r="G44" s="5"/>
      <c r="H44" s="5"/>
      <c r="I44" s="39"/>
      <c r="J44" s="5"/>
      <c r="K44" s="5"/>
      <c r="L44" s="5"/>
      <c r="M44" s="5"/>
      <c r="N44" s="5"/>
      <c r="O44" s="12"/>
      <c r="P44" s="5"/>
      <c r="Q44" s="22"/>
    </row>
    <row r="45" spans="2:18" ht="14.25" thickBot="1" x14ac:dyDescent="0.2">
      <c r="B45" s="21"/>
      <c r="C45" s="38"/>
      <c r="D45" s="15"/>
      <c r="F45" s="5"/>
      <c r="G45" s="5"/>
      <c r="H45" s="5"/>
      <c r="I45" s="39"/>
      <c r="J45" s="5"/>
      <c r="K45" s="5"/>
      <c r="L45" s="5"/>
      <c r="M45" s="5"/>
      <c r="N45" s="5"/>
      <c r="O45" s="12"/>
      <c r="P45" s="5"/>
      <c r="Q45" s="22"/>
    </row>
    <row r="46" spans="2:18" ht="14.25" thickBot="1" x14ac:dyDescent="0.2">
      <c r="B46" s="21"/>
      <c r="C46" s="38" t="s">
        <v>48</v>
      </c>
      <c r="D46" s="15"/>
      <c r="F46" s="5"/>
      <c r="G46" s="5"/>
      <c r="H46" s="5"/>
      <c r="I46" s="39"/>
      <c r="J46" s="5"/>
      <c r="K46" s="5"/>
      <c r="L46" s="5"/>
      <c r="M46" s="5"/>
      <c r="N46" s="5"/>
      <c r="O46" s="32" t="e">
        <f>IF(O43&lt;4,"適格","不適")</f>
        <v>#DIV/0!</v>
      </c>
      <c r="P46" s="5"/>
      <c r="Q46" s="22"/>
    </row>
    <row r="47" spans="2:18" x14ac:dyDescent="0.15">
      <c r="B47" s="23"/>
      <c r="C47" s="29"/>
      <c r="D47" s="29"/>
      <c r="E47" s="4"/>
      <c r="F47" s="4"/>
      <c r="G47" s="4"/>
      <c r="H47" s="4"/>
      <c r="I47" s="4"/>
      <c r="J47" s="4"/>
      <c r="K47" s="4"/>
      <c r="L47" s="4"/>
      <c r="M47" s="4"/>
      <c r="N47" s="4"/>
      <c r="O47" s="4"/>
      <c r="P47" s="4"/>
      <c r="Q47" s="24"/>
    </row>
    <row r="48" spans="2:18" x14ac:dyDescent="0.15">
      <c r="R48" s="33" t="s">
        <v>14</v>
      </c>
    </row>
  </sheetData>
  <sheetProtection algorithmName="SHA-512" hashValue="/+r5+FbMC1C+0bCc91rRqPCvo0yuwAElR+bIL1IxZcITaxTNtC9SgFAqHt/1apgSLx19SHSuvRWTWNmG8HP1WA==" saltValue="clWgNuzezAq1R+d30bLKaA==" spinCount="100000" sheet="1" objects="1" scenarios="1"/>
  <mergeCells count="5">
    <mergeCell ref="C2:P2"/>
    <mergeCell ref="N4:P4"/>
    <mergeCell ref="D6:M6"/>
    <mergeCell ref="D7:M7"/>
    <mergeCell ref="D11:H11"/>
  </mergeCells>
  <phoneticPr fontId="1"/>
  <pageMargins left="0.7" right="0.7" top="0.75" bottom="0.75" header="0.3" footer="0.3"/>
  <pageSetup paperSize="9" scale="6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ACE0D-1043-487E-B96F-38245E6C6636}">
  <sheetPr codeName="Sheet17">
    <pageSetUpPr fitToPage="1"/>
  </sheetPr>
  <dimension ref="B2:X48"/>
  <sheetViews>
    <sheetView view="pageBreakPreview" zoomScaleNormal="100" zoomScaleSheetLayoutView="100" workbookViewId="0"/>
  </sheetViews>
  <sheetFormatPr defaultColWidth="8.875" defaultRowHeight="13.5" x14ac:dyDescent="0.15"/>
  <cols>
    <col min="1" max="2" width="2.625" customWidth="1"/>
    <col min="3" max="3" width="28.125" customWidth="1"/>
    <col min="4" max="4" width="12.125" customWidth="1"/>
    <col min="5" max="5" width="2.625" customWidth="1"/>
    <col min="6" max="6" width="6.125" customWidth="1"/>
    <col min="7" max="7" width="10.375" bestFit="1" customWidth="1"/>
    <col min="8" max="8" width="3.375" customWidth="1"/>
    <col min="9" max="9" width="6" customWidth="1"/>
    <col min="10" max="10" width="9.625" customWidth="1"/>
    <col min="11" max="11" width="3.375" bestFit="1" customWidth="1"/>
    <col min="12" max="12" width="6.375" customWidth="1"/>
    <col min="13" max="13" width="11.625" customWidth="1"/>
    <col min="14" max="14" width="3.375" bestFit="1" customWidth="1"/>
    <col min="15" max="15" width="10" customWidth="1"/>
    <col min="16" max="16" width="8.125" customWidth="1"/>
    <col min="17" max="18" width="2.875" customWidth="1"/>
  </cols>
  <sheetData>
    <row r="2" spans="2:17" ht="24" x14ac:dyDescent="0.15">
      <c r="C2" s="231" t="s">
        <v>15</v>
      </c>
      <c r="D2" s="231"/>
      <c r="E2" s="231"/>
      <c r="F2" s="231"/>
      <c r="G2" s="231"/>
      <c r="H2" s="231"/>
      <c r="I2" s="231"/>
      <c r="J2" s="231"/>
      <c r="K2" s="231"/>
      <c r="L2" s="231"/>
      <c r="M2" s="231"/>
      <c r="N2" s="231"/>
      <c r="O2" s="231"/>
      <c r="P2" s="231"/>
    </row>
    <row r="3" spans="2:17" ht="7.5" customHeight="1" x14ac:dyDescent="0.15">
      <c r="C3" s="34"/>
      <c r="D3" s="34"/>
      <c r="E3" s="34"/>
      <c r="F3" s="34"/>
      <c r="G3" s="34"/>
      <c r="H3" s="34"/>
      <c r="I3" s="34"/>
      <c r="J3" s="34"/>
      <c r="K3" s="34"/>
      <c r="L3" s="34"/>
      <c r="M3" s="34"/>
      <c r="N3" s="34"/>
      <c r="O3" s="34"/>
      <c r="P3" s="34"/>
    </row>
    <row r="4" spans="2:17" ht="15" customHeight="1" x14ac:dyDescent="0.15">
      <c r="C4" s="224" t="str">
        <f>"【"&amp;製品カテゴリ&amp;"】"</f>
        <v>【配膳ロボット】</v>
      </c>
      <c r="D4" s="103"/>
      <c r="E4" s="103"/>
      <c r="F4" s="103"/>
      <c r="G4" s="103"/>
      <c r="H4" s="103"/>
      <c r="I4" s="103"/>
      <c r="J4" s="103"/>
      <c r="K4" s="35"/>
      <c r="L4" s="35"/>
      <c r="M4" s="35"/>
      <c r="N4" s="548" t="s">
        <v>16</v>
      </c>
      <c r="O4" s="548"/>
      <c r="P4" s="548"/>
    </row>
    <row r="5" spans="2:17" ht="7.5" customHeight="1" x14ac:dyDescent="0.15">
      <c r="C5" s="103"/>
      <c r="D5" s="103"/>
      <c r="E5" s="103"/>
      <c r="F5" s="103"/>
      <c r="G5" s="103"/>
      <c r="H5" s="103"/>
      <c r="I5" s="103"/>
      <c r="J5" s="103"/>
      <c r="K5" s="103"/>
      <c r="L5" s="103"/>
      <c r="M5" s="103"/>
      <c r="N5" s="103"/>
      <c r="O5" s="103"/>
      <c r="P5" s="103"/>
    </row>
    <row r="6" spans="2:17" x14ac:dyDescent="0.15">
      <c r="C6" s="11" t="s">
        <v>0</v>
      </c>
      <c r="D6" s="552">
        <f>製造事業者名</f>
        <v>0</v>
      </c>
      <c r="E6" s="552"/>
      <c r="F6" s="552"/>
      <c r="G6" s="552"/>
      <c r="H6" s="552"/>
      <c r="I6" s="552"/>
      <c r="J6" s="552"/>
      <c r="K6" s="552"/>
      <c r="L6" s="552"/>
      <c r="M6" s="552"/>
    </row>
    <row r="7" spans="2:17" x14ac:dyDescent="0.15">
      <c r="C7" s="11" t="s">
        <v>1</v>
      </c>
      <c r="D7" s="552">
        <f>型番</f>
        <v>0</v>
      </c>
      <c r="E7" s="552"/>
      <c r="F7" s="552"/>
      <c r="G7" s="552"/>
      <c r="H7" s="552"/>
      <c r="I7" s="552"/>
      <c r="J7" s="552"/>
      <c r="K7" s="552"/>
      <c r="L7" s="552"/>
      <c r="M7" s="552"/>
    </row>
    <row r="9" spans="2:17" x14ac:dyDescent="0.15">
      <c r="C9" s="1" t="s">
        <v>448</v>
      </c>
      <c r="D9" s="1"/>
    </row>
    <row r="10" spans="2:17" x14ac:dyDescent="0.15">
      <c r="C10" s="1"/>
      <c r="D10" s="1"/>
    </row>
    <row r="11" spans="2:17" x14ac:dyDescent="0.15">
      <c r="C11" s="37" t="s">
        <v>17</v>
      </c>
      <c r="D11" s="549" t="s">
        <v>123</v>
      </c>
      <c r="E11" s="550"/>
      <c r="F11" s="550"/>
      <c r="G11" s="550"/>
      <c r="H11" s="551"/>
    </row>
    <row r="13" spans="2:17" ht="17.25" x14ac:dyDescent="0.15">
      <c r="B13" s="18"/>
      <c r="C13" s="28" t="s">
        <v>19</v>
      </c>
      <c r="D13" s="28"/>
      <c r="E13" s="19"/>
      <c r="F13" s="19"/>
      <c r="G13" s="19"/>
      <c r="H13" s="19"/>
      <c r="I13" s="19"/>
      <c r="J13" s="19"/>
      <c r="K13" s="19"/>
      <c r="L13" s="19"/>
      <c r="M13" s="19"/>
      <c r="N13" s="19"/>
      <c r="O13" s="19"/>
      <c r="P13" s="19"/>
      <c r="Q13" s="20"/>
    </row>
    <row r="14" spans="2:17" x14ac:dyDescent="0.15">
      <c r="B14" s="21"/>
      <c r="C14" s="44"/>
      <c r="D14" s="44"/>
      <c r="Q14" s="22"/>
    </row>
    <row r="15" spans="2:17" x14ac:dyDescent="0.15">
      <c r="B15" s="21"/>
      <c r="C15" s="4" t="s">
        <v>20</v>
      </c>
      <c r="D15" s="4"/>
      <c r="E15" s="4"/>
      <c r="F15" s="66">
        <f>('利用が想定される中小企業(宿泊業)'!$F$10/(4000/60)+1)*ROUNDUP('利用が想定される中小企業(宿泊業)'!$F$12/2,0)*2</f>
        <v>2.3906331022999998</v>
      </c>
      <c r="G15" s="8" t="s">
        <v>21</v>
      </c>
      <c r="H15" s="8"/>
      <c r="I15" s="62">
        <f>'利用が想定される中小企業(宿泊業)'!F13</f>
        <v>147.90510619069124</v>
      </c>
      <c r="J15" s="8" t="s">
        <v>21</v>
      </c>
      <c r="K15" s="8" t="s">
        <v>22</v>
      </c>
      <c r="L15" s="75">
        <f>'利用が想定される中小企業(宿泊業)'!F17</f>
        <v>3</v>
      </c>
      <c r="M15" s="74" t="s">
        <v>201</v>
      </c>
      <c r="N15" s="8" t="s">
        <v>24</v>
      </c>
      <c r="O15" s="9">
        <f>F15*I15*L15/60</f>
        <v>17.679342142933152</v>
      </c>
      <c r="P15" s="8" t="s">
        <v>25</v>
      </c>
      <c r="Q15" s="22"/>
    </row>
    <row r="16" spans="2:17" x14ac:dyDescent="0.15">
      <c r="B16" s="21"/>
      <c r="C16" t="s">
        <v>26</v>
      </c>
      <c r="F16" s="5"/>
      <c r="G16" s="5"/>
      <c r="H16" s="5"/>
      <c r="I16" s="5"/>
      <c r="J16" s="5"/>
      <c r="K16" s="5"/>
      <c r="L16" s="5"/>
      <c r="M16" s="5"/>
      <c r="N16" s="5"/>
      <c r="O16" s="7">
        <f>SUM(O15:O15)</f>
        <v>17.679342142933152</v>
      </c>
      <c r="P16" s="5" t="s">
        <v>25</v>
      </c>
      <c r="Q16" s="22"/>
    </row>
    <row r="17" spans="2:24" x14ac:dyDescent="0.15">
      <c r="B17" s="21"/>
      <c r="F17" s="5"/>
      <c r="G17" s="5"/>
      <c r="H17" s="5"/>
      <c r="I17" s="5"/>
      <c r="J17" s="5"/>
      <c r="K17" s="5"/>
      <c r="L17" s="5"/>
      <c r="M17" s="5"/>
      <c r="N17" s="5"/>
      <c r="O17" s="12"/>
      <c r="P17" s="5"/>
      <c r="Q17" s="22"/>
    </row>
    <row r="18" spans="2:24" x14ac:dyDescent="0.15">
      <c r="B18" s="21"/>
      <c r="F18" s="5"/>
      <c r="G18" s="5"/>
      <c r="H18" s="5"/>
      <c r="I18" s="5"/>
      <c r="J18" s="5"/>
      <c r="K18" s="5"/>
      <c r="L18" s="5"/>
      <c r="M18" s="5"/>
      <c r="N18" s="5"/>
      <c r="O18" s="12"/>
      <c r="P18" s="5"/>
      <c r="Q18" s="22"/>
    </row>
    <row r="19" spans="2:24" x14ac:dyDescent="0.15">
      <c r="B19" s="21"/>
      <c r="C19" t="s">
        <v>27</v>
      </c>
      <c r="F19" s="6">
        <f>1</f>
        <v>1</v>
      </c>
      <c r="G19" s="5" t="s">
        <v>28</v>
      </c>
      <c r="H19" s="5" t="s">
        <v>22</v>
      </c>
      <c r="I19" s="68" t="e">
        <f>'利用が想定される中小企業(宿泊業)'!F13*ROUNDUP('利用が想定される中小企業(宿泊業)'!F12/トレイ数,0)</f>
        <v>#DIV/0!</v>
      </c>
      <c r="J19" s="5" t="s">
        <v>29</v>
      </c>
      <c r="K19" s="5" t="s">
        <v>22</v>
      </c>
      <c r="L19" s="6">
        <v>5</v>
      </c>
      <c r="M19" s="5" t="s">
        <v>30</v>
      </c>
      <c r="N19" s="5" t="s">
        <v>24</v>
      </c>
      <c r="O19" s="14" t="e">
        <f>F19*I19*L19/100/60</f>
        <v>#DIV/0!</v>
      </c>
      <c r="P19" s="5" t="s">
        <v>25</v>
      </c>
      <c r="Q19" s="22"/>
    </row>
    <row r="20" spans="2:24" x14ac:dyDescent="0.15">
      <c r="B20" s="21"/>
      <c r="C20" t="s">
        <v>31</v>
      </c>
      <c r="F20" s="58" t="e">
        <f>('利用が想定される中小企業(宿泊業)'!F10/配膳スピード+1)*ROUNDUP('利用が想定される中小企業(宿泊業)'!F12/トレイ数,0)*2</f>
        <v>#DIV/0!</v>
      </c>
      <c r="G20" s="61" t="s">
        <v>28</v>
      </c>
      <c r="H20" s="61" t="s">
        <v>22</v>
      </c>
      <c r="I20" s="58" t="e">
        <f>'利用が想定される中小企業(宿泊業)'!F13*ROUNDUP('利用が想定される中小企業(宿泊業)'!F12/トレイ数,0)</f>
        <v>#DIV/0!</v>
      </c>
      <c r="J20" s="5" t="s">
        <v>32</v>
      </c>
      <c r="K20" s="5" t="s">
        <v>22</v>
      </c>
      <c r="L20" s="104">
        <f>操作人数</f>
        <v>0</v>
      </c>
      <c r="M20" s="5" t="s">
        <v>33</v>
      </c>
      <c r="N20" s="5"/>
      <c r="O20" s="14" t="e">
        <f>F20*I20*L20/60</f>
        <v>#DIV/0!</v>
      </c>
      <c r="P20" s="5" t="s">
        <v>25</v>
      </c>
      <c r="Q20" s="22"/>
    </row>
    <row r="21" spans="2:24" x14ac:dyDescent="0.15">
      <c r="B21" s="21"/>
      <c r="C21" t="s">
        <v>34</v>
      </c>
      <c r="F21" s="61"/>
      <c r="G21" s="61"/>
      <c r="H21" s="61"/>
      <c r="I21" s="60">
        <v>5</v>
      </c>
      <c r="J21" s="5" t="s">
        <v>35</v>
      </c>
      <c r="K21" s="5" t="s">
        <v>22</v>
      </c>
      <c r="L21" s="6" t="e">
        <f>'利用が想定される中小企業(宿泊業)'!$F$16</f>
        <v>#DIV/0!</v>
      </c>
      <c r="M21" s="5" t="s">
        <v>36</v>
      </c>
      <c r="N21" s="5" t="s">
        <v>24</v>
      </c>
      <c r="O21" s="7" t="e">
        <f>I21*L21/60</f>
        <v>#DIV/0!</v>
      </c>
      <c r="P21" s="5" t="s">
        <v>25</v>
      </c>
      <c r="Q21" s="22"/>
    </row>
    <row r="22" spans="2:24" x14ac:dyDescent="0.15">
      <c r="B22" s="21"/>
      <c r="C22" t="s">
        <v>37</v>
      </c>
      <c r="F22" s="61"/>
      <c r="G22" s="61"/>
      <c r="H22" s="61"/>
      <c r="I22" s="60">
        <v>5</v>
      </c>
      <c r="J22" s="5" t="s">
        <v>35</v>
      </c>
      <c r="K22" s="5" t="s">
        <v>22</v>
      </c>
      <c r="L22" s="6" t="e">
        <f>'利用が想定される中小企業(宿泊業)'!$F$16</f>
        <v>#DIV/0!</v>
      </c>
      <c r="M22" s="5" t="s">
        <v>36</v>
      </c>
      <c r="N22" s="5" t="s">
        <v>24</v>
      </c>
      <c r="O22" s="7" t="e">
        <f>I22*L22/60</f>
        <v>#DIV/0!</v>
      </c>
      <c r="P22" s="5" t="s">
        <v>25</v>
      </c>
      <c r="Q22" s="22"/>
    </row>
    <row r="23" spans="2:24" x14ac:dyDescent="0.15">
      <c r="B23" s="21"/>
      <c r="C23" t="s">
        <v>40</v>
      </c>
      <c r="F23" s="5"/>
      <c r="G23" s="5"/>
      <c r="H23" s="5"/>
      <c r="I23" s="5"/>
      <c r="J23" s="5"/>
      <c r="K23" s="5"/>
      <c r="L23" s="5"/>
      <c r="M23" s="5"/>
      <c r="N23" s="5"/>
      <c r="O23" s="14" t="e">
        <f>SUM(O19:O22)</f>
        <v>#DIV/0!</v>
      </c>
      <c r="P23" s="5" t="s">
        <v>25</v>
      </c>
      <c r="Q23" s="22"/>
    </row>
    <row r="24" spans="2:24" x14ac:dyDescent="0.15">
      <c r="B24" s="21"/>
      <c r="C24" s="85" t="s">
        <v>207</v>
      </c>
      <c r="F24" s="5"/>
      <c r="G24" s="5"/>
      <c r="H24" s="5"/>
      <c r="I24" s="5"/>
      <c r="J24" s="5"/>
      <c r="K24" s="5"/>
      <c r="L24" s="5"/>
      <c r="M24" s="5"/>
      <c r="N24" s="5"/>
      <c r="O24" s="12"/>
      <c r="P24" s="5"/>
      <c r="Q24" s="22"/>
    </row>
    <row r="25" spans="2:24" ht="14.25" thickBot="1" x14ac:dyDescent="0.2">
      <c r="B25" s="21"/>
      <c r="F25" s="5"/>
      <c r="G25" s="5"/>
      <c r="H25" s="5"/>
      <c r="I25" s="5"/>
      <c r="J25" s="5"/>
      <c r="K25" s="5"/>
      <c r="L25" s="5"/>
      <c r="M25" s="5"/>
      <c r="N25" s="5"/>
      <c r="O25" s="12"/>
      <c r="P25" s="5"/>
      <c r="Q25" s="22"/>
    </row>
    <row r="26" spans="2:24" ht="14.25" thickBot="1" x14ac:dyDescent="0.2">
      <c r="B26" s="21"/>
      <c r="C26" s="15" t="s">
        <v>41</v>
      </c>
      <c r="D26" s="15"/>
      <c r="E26" s="11" t="s">
        <v>42</v>
      </c>
      <c r="F26" s="7">
        <f>O16</f>
        <v>17.679342142933152</v>
      </c>
      <c r="G26" s="5" t="s">
        <v>25</v>
      </c>
      <c r="H26" s="5" t="s">
        <v>43</v>
      </c>
      <c r="I26" s="16" t="e">
        <f>O23</f>
        <v>#DIV/0!</v>
      </c>
      <c r="J26" s="17" t="s">
        <v>44</v>
      </c>
      <c r="K26" s="5" t="s">
        <v>39</v>
      </c>
      <c r="L26" s="7">
        <f>O16</f>
        <v>17.679342142933152</v>
      </c>
      <c r="M26" s="5" t="s">
        <v>25</v>
      </c>
      <c r="N26" s="5" t="s">
        <v>45</v>
      </c>
      <c r="O26" s="65" t="e">
        <f>(F26-I26)/L26</f>
        <v>#DIV/0!</v>
      </c>
      <c r="P26" s="5" t="s">
        <v>46</v>
      </c>
      <c r="Q26" s="22"/>
    </row>
    <row r="27" spans="2:24" x14ac:dyDescent="0.15">
      <c r="B27" s="21"/>
      <c r="C27" s="38" t="s">
        <v>47</v>
      </c>
      <c r="D27" s="38"/>
      <c r="F27" s="5"/>
      <c r="G27" s="5"/>
      <c r="H27" s="5"/>
      <c r="I27" s="5"/>
      <c r="J27" s="5"/>
      <c r="K27" s="5"/>
      <c r="L27" s="5"/>
      <c r="M27" s="5"/>
      <c r="N27" s="5"/>
      <c r="O27" s="5"/>
      <c r="P27" s="5"/>
      <c r="Q27" s="22"/>
    </row>
    <row r="28" spans="2:24" ht="14.25" thickBot="1" x14ac:dyDescent="0.2">
      <c r="B28" s="21"/>
      <c r="C28" s="38"/>
      <c r="D28" s="38"/>
      <c r="F28" s="5"/>
      <c r="G28" s="5"/>
      <c r="H28" s="5"/>
      <c r="I28" s="5"/>
      <c r="J28" s="5"/>
      <c r="K28" s="5"/>
      <c r="L28" s="5"/>
      <c r="M28" s="5"/>
      <c r="N28" s="5"/>
      <c r="O28" s="5"/>
      <c r="P28" s="5"/>
      <c r="Q28" s="22"/>
    </row>
    <row r="29" spans="2:24" ht="14.25" thickBot="1" x14ac:dyDescent="0.2">
      <c r="B29" s="21"/>
      <c r="C29" s="38" t="s">
        <v>48</v>
      </c>
      <c r="D29" s="38"/>
      <c r="F29" s="5"/>
      <c r="G29" s="5"/>
      <c r="H29" s="5"/>
      <c r="I29" s="5"/>
      <c r="J29" s="5"/>
      <c r="K29" s="5"/>
      <c r="L29" s="5"/>
      <c r="M29" s="5"/>
      <c r="N29" s="5"/>
      <c r="O29" s="40" t="e">
        <f>IF(O26&gt;=0.2,"適格","不適")</f>
        <v>#DIV/0!</v>
      </c>
      <c r="P29" s="5"/>
      <c r="Q29" s="22"/>
    </row>
    <row r="30" spans="2:24" x14ac:dyDescent="0.15">
      <c r="B30" s="23"/>
      <c r="C30" s="29"/>
      <c r="D30" s="29"/>
      <c r="E30" s="4"/>
      <c r="F30" s="8"/>
      <c r="G30" s="8"/>
      <c r="H30" s="8"/>
      <c r="I30" s="8"/>
      <c r="J30" s="8"/>
      <c r="K30" s="8"/>
      <c r="L30" s="8"/>
      <c r="M30" s="8"/>
      <c r="N30" s="8"/>
      <c r="O30" s="8"/>
      <c r="P30" s="8"/>
      <c r="Q30" s="24"/>
    </row>
    <row r="31" spans="2:24" x14ac:dyDescent="0.15">
      <c r="F31" s="5"/>
      <c r="G31" s="5"/>
      <c r="H31" s="5"/>
      <c r="I31" s="5"/>
      <c r="J31" s="5"/>
      <c r="K31" s="5"/>
      <c r="L31" s="5"/>
      <c r="M31" s="5"/>
      <c r="N31" s="5"/>
      <c r="O31" s="5"/>
      <c r="P31" s="5"/>
      <c r="X31" s="17"/>
    </row>
    <row r="32" spans="2:24" ht="17.25" x14ac:dyDescent="0.15">
      <c r="B32" s="18"/>
      <c r="C32" s="28" t="s">
        <v>49</v>
      </c>
      <c r="D32" s="28"/>
      <c r="E32" s="19"/>
      <c r="F32" s="25"/>
      <c r="G32" s="25"/>
      <c r="H32" s="25"/>
      <c r="I32" s="25"/>
      <c r="J32" s="25"/>
      <c r="K32" s="25"/>
      <c r="L32" s="25"/>
      <c r="M32" s="25"/>
      <c r="N32" s="25"/>
      <c r="O32" s="25"/>
      <c r="P32" s="25"/>
      <c r="Q32" s="20"/>
    </row>
    <row r="33" spans="2:18" ht="14.25" thickBot="1" x14ac:dyDescent="0.2">
      <c r="B33" s="21"/>
      <c r="F33" s="5"/>
      <c r="G33" s="5"/>
      <c r="H33" s="5"/>
      <c r="I33" s="5"/>
      <c r="J33" s="5"/>
      <c r="K33" s="5"/>
      <c r="L33" s="5"/>
      <c r="M33" s="5"/>
      <c r="N33" s="5"/>
      <c r="O33" s="5"/>
      <c r="P33" s="5"/>
      <c r="Q33" s="22"/>
    </row>
    <row r="34" spans="2:18" ht="14.25" thickBot="1" x14ac:dyDescent="0.2">
      <c r="B34" s="21"/>
      <c r="C34" t="s">
        <v>50</v>
      </c>
      <c r="F34" s="5"/>
      <c r="G34" s="5"/>
      <c r="H34" s="5"/>
      <c r="I34" s="5"/>
      <c r="J34" s="5"/>
      <c r="K34" s="5"/>
      <c r="L34" s="5"/>
      <c r="M34" s="5"/>
      <c r="N34" s="5"/>
      <c r="O34" s="223">
        <f>機器費用/1000</f>
        <v>0</v>
      </c>
      <c r="P34" s="5" t="s">
        <v>13</v>
      </c>
      <c r="Q34" s="22"/>
    </row>
    <row r="35" spans="2:18" ht="14.25" thickBot="1" x14ac:dyDescent="0.2">
      <c r="B35" s="21"/>
      <c r="C35" t="s">
        <v>51</v>
      </c>
      <c r="F35" s="5"/>
      <c r="G35" s="5"/>
      <c r="H35" s="5"/>
      <c r="I35" s="5"/>
      <c r="J35" s="5"/>
      <c r="K35" s="5"/>
      <c r="L35" s="5"/>
      <c r="M35" s="5"/>
      <c r="N35" s="5"/>
      <c r="O35" s="223">
        <f>設定費用/1000</f>
        <v>0</v>
      </c>
      <c r="P35" s="5" t="s">
        <v>13</v>
      </c>
      <c r="Q35" s="22"/>
    </row>
    <row r="36" spans="2:18" x14ac:dyDescent="0.15">
      <c r="B36" s="21"/>
      <c r="C36" s="4" t="s">
        <v>52</v>
      </c>
      <c r="D36" s="4"/>
      <c r="E36" s="4"/>
      <c r="F36" s="8"/>
      <c r="G36" s="8"/>
      <c r="H36" s="8"/>
      <c r="I36" s="10" t="e">
        <f>8/'利用が想定される中小企業(宿泊業)'!$F$16</f>
        <v>#DIV/0!</v>
      </c>
      <c r="J36" s="8" t="s">
        <v>53</v>
      </c>
      <c r="K36" s="8" t="s">
        <v>22</v>
      </c>
      <c r="L36" s="10">
        <f>'利用が想定される中小企業(宿泊業)'!$F$3</f>
        <v>1.516</v>
      </c>
      <c r="M36" s="8" t="s">
        <v>54</v>
      </c>
      <c r="N36" s="8" t="s">
        <v>24</v>
      </c>
      <c r="O36" s="69" t="e">
        <f>I36*L36</f>
        <v>#DIV/0!</v>
      </c>
      <c r="P36" s="8" t="s">
        <v>55</v>
      </c>
      <c r="Q36" s="22"/>
    </row>
    <row r="37" spans="2:18" x14ac:dyDescent="0.15">
      <c r="B37" s="21"/>
      <c r="C37" t="s">
        <v>56</v>
      </c>
      <c r="F37" s="5"/>
      <c r="G37" s="5"/>
      <c r="H37" s="5"/>
      <c r="I37" s="5"/>
      <c r="J37" s="5"/>
      <c r="K37" s="5"/>
      <c r="L37" s="5"/>
      <c r="M37" s="5"/>
      <c r="N37" s="5"/>
      <c r="O37" s="26" t="e">
        <f>SUM(O34:O36)</f>
        <v>#DIV/0!</v>
      </c>
      <c r="P37" s="5" t="s">
        <v>55</v>
      </c>
      <c r="Q37" s="22"/>
    </row>
    <row r="38" spans="2:18" x14ac:dyDescent="0.15">
      <c r="B38" s="21"/>
      <c r="F38" s="5"/>
      <c r="G38" s="5"/>
      <c r="H38" s="5"/>
      <c r="I38" s="5"/>
      <c r="J38" s="5"/>
      <c r="K38" s="5"/>
      <c r="L38" s="5"/>
      <c r="M38" s="5"/>
      <c r="N38" s="5"/>
      <c r="O38" s="27"/>
      <c r="P38" s="5"/>
      <c r="Q38" s="22"/>
    </row>
    <row r="39" spans="2:18" x14ac:dyDescent="0.15">
      <c r="B39" s="21"/>
      <c r="C39" t="s">
        <v>124</v>
      </c>
      <c r="F39" s="6">
        <f>'利用が想定される中小企業(宿泊業)'!$F$3</f>
        <v>1.516</v>
      </c>
      <c r="G39" s="5" t="s">
        <v>54</v>
      </c>
      <c r="H39" s="5" t="s">
        <v>22</v>
      </c>
      <c r="I39" s="16" t="e">
        <f>(O16-O23)/'利用が想定される中小企業(宿泊業)'!$F$16</f>
        <v>#DIV/0!</v>
      </c>
      <c r="J39" s="5" t="s">
        <v>53</v>
      </c>
      <c r="K39" s="5" t="s">
        <v>22</v>
      </c>
      <c r="L39" s="6">
        <f>'利用が想定される中小企業(宿泊業)'!$F$6</f>
        <v>360</v>
      </c>
      <c r="M39" s="5" t="s">
        <v>38</v>
      </c>
      <c r="N39" s="5" t="s">
        <v>24</v>
      </c>
      <c r="O39" s="26" t="e">
        <f>F39*I39*L39</f>
        <v>#DIV/0!</v>
      </c>
      <c r="P39" s="5" t="s">
        <v>58</v>
      </c>
      <c r="Q39" s="22"/>
    </row>
    <row r="40" spans="2:18" x14ac:dyDescent="0.15">
      <c r="B40" s="21"/>
      <c r="C40" s="4" t="s">
        <v>59</v>
      </c>
      <c r="D40" s="4"/>
      <c r="E40" s="4"/>
      <c r="F40" s="4"/>
      <c r="G40" s="8"/>
      <c r="H40" s="8"/>
      <c r="I40" s="10">
        <f>'利用が想定される中小企業(宿泊業)'!$F$4</f>
        <v>70</v>
      </c>
      <c r="J40" s="8" t="s">
        <v>60</v>
      </c>
      <c r="K40" s="8" t="s">
        <v>22</v>
      </c>
      <c r="L40" s="67" t="e">
        <f>(O16-O23)/8/'利用が想定される中小企業(宿泊業)'!$F$16</f>
        <v>#DIV/0!</v>
      </c>
      <c r="M40" s="8" t="s">
        <v>33</v>
      </c>
      <c r="N40" s="8"/>
      <c r="O40" s="46" t="e">
        <f>I40*L40</f>
        <v>#DIV/0!</v>
      </c>
      <c r="P40" s="8" t="s">
        <v>58</v>
      </c>
      <c r="Q40" s="22"/>
    </row>
    <row r="41" spans="2:18" x14ac:dyDescent="0.15">
      <c r="B41" s="21"/>
      <c r="C41" t="s">
        <v>61</v>
      </c>
      <c r="F41" s="5"/>
      <c r="G41" s="5"/>
      <c r="H41" s="5"/>
      <c r="I41" s="47"/>
      <c r="J41" s="5"/>
      <c r="K41" s="5"/>
      <c r="L41" s="5"/>
      <c r="M41" s="5"/>
      <c r="N41" s="5"/>
      <c r="O41" s="26" t="e">
        <f>SUM(O39:O40)</f>
        <v>#DIV/0!</v>
      </c>
      <c r="P41" s="5"/>
      <c r="Q41" s="22"/>
    </row>
    <row r="42" spans="2:18" ht="14.25" thickBot="1" x14ac:dyDescent="0.2">
      <c r="B42" s="21"/>
      <c r="F42" s="5"/>
      <c r="G42" s="5"/>
      <c r="H42" s="5"/>
      <c r="I42" s="5"/>
      <c r="J42" s="5"/>
      <c r="K42" s="5"/>
      <c r="L42" s="5"/>
      <c r="M42" s="5"/>
      <c r="N42" s="5"/>
      <c r="O42" s="27"/>
      <c r="P42" s="5"/>
      <c r="Q42" s="22"/>
    </row>
    <row r="43" spans="2:18" ht="14.25" thickBot="1" x14ac:dyDescent="0.2">
      <c r="B43" s="21"/>
      <c r="C43" s="15" t="s">
        <v>62</v>
      </c>
      <c r="D43" s="15"/>
      <c r="F43" s="15"/>
      <c r="G43" s="5"/>
      <c r="H43" s="5"/>
      <c r="I43" s="26" t="e">
        <f>O37</f>
        <v>#DIV/0!</v>
      </c>
      <c r="J43" s="5" t="s">
        <v>55</v>
      </c>
      <c r="K43" s="42" t="s">
        <v>39</v>
      </c>
      <c r="L43" s="26" t="e">
        <f>O41</f>
        <v>#DIV/0!</v>
      </c>
      <c r="M43" s="5" t="s">
        <v>58</v>
      </c>
      <c r="N43" s="5" t="s">
        <v>24</v>
      </c>
      <c r="O43" s="32" t="e">
        <f>I43/L43</f>
        <v>#DIV/0!</v>
      </c>
      <c r="P43" s="5" t="s">
        <v>63</v>
      </c>
      <c r="Q43" s="22"/>
    </row>
    <row r="44" spans="2:18" x14ac:dyDescent="0.15">
      <c r="B44" s="21"/>
      <c r="C44" s="38" t="s">
        <v>64</v>
      </c>
      <c r="D44" s="15"/>
      <c r="F44" s="5"/>
      <c r="G44" s="5"/>
      <c r="H44" s="5"/>
      <c r="I44" s="39"/>
      <c r="J44" s="5"/>
      <c r="K44" s="5"/>
      <c r="L44" s="5"/>
      <c r="M44" s="5"/>
      <c r="N44" s="5"/>
      <c r="O44" s="12"/>
      <c r="P44" s="5"/>
      <c r="Q44" s="22"/>
    </row>
    <row r="45" spans="2:18" ht="14.25" thickBot="1" x14ac:dyDescent="0.2">
      <c r="B45" s="21"/>
      <c r="C45" s="38"/>
      <c r="D45" s="15"/>
      <c r="F45" s="5"/>
      <c r="G45" s="5"/>
      <c r="H45" s="5"/>
      <c r="I45" s="39"/>
      <c r="J45" s="5"/>
      <c r="K45" s="5"/>
      <c r="L45" s="5"/>
      <c r="M45" s="5"/>
      <c r="N45" s="5"/>
      <c r="O45" s="12"/>
      <c r="P45" s="5"/>
      <c r="Q45" s="22"/>
    </row>
    <row r="46" spans="2:18" ht="14.25" thickBot="1" x14ac:dyDescent="0.2">
      <c r="B46" s="21"/>
      <c r="C46" s="38" t="s">
        <v>48</v>
      </c>
      <c r="D46" s="15"/>
      <c r="F46" s="5"/>
      <c r="G46" s="5"/>
      <c r="H46" s="5"/>
      <c r="I46" s="39"/>
      <c r="J46" s="5"/>
      <c r="K46" s="5"/>
      <c r="L46" s="5"/>
      <c r="M46" s="5"/>
      <c r="N46" s="5"/>
      <c r="O46" s="32" t="e">
        <f>IF(O43&lt;4,"適格","不適")</f>
        <v>#DIV/0!</v>
      </c>
      <c r="P46" s="5"/>
      <c r="Q46" s="22"/>
    </row>
    <row r="47" spans="2:18" x14ac:dyDescent="0.15">
      <c r="B47" s="23"/>
      <c r="C47" s="29"/>
      <c r="D47" s="29"/>
      <c r="E47" s="4"/>
      <c r="F47" s="4"/>
      <c r="G47" s="4"/>
      <c r="H47" s="4"/>
      <c r="I47" s="4"/>
      <c r="J47" s="4"/>
      <c r="K47" s="4"/>
      <c r="L47" s="4"/>
      <c r="M47" s="4"/>
      <c r="N47" s="4"/>
      <c r="O47" s="4"/>
      <c r="P47" s="4"/>
      <c r="Q47" s="24"/>
    </row>
    <row r="48" spans="2:18" x14ac:dyDescent="0.15">
      <c r="R48" s="33" t="s">
        <v>14</v>
      </c>
    </row>
  </sheetData>
  <sheetProtection algorithmName="SHA-512" hashValue="1B8HEKdqby6x4pNwATNH8pkatvFamT6iWw86gVprfb3gdGOkksb5kNNnYMr4xZCjw/9/uvMfRa5uCaYqxrFVFQ==" saltValue="SvtBbue9bjvCCENaV0uw1w==" spinCount="100000" sheet="1" objects="1" scenarios="1"/>
  <mergeCells count="5">
    <mergeCell ref="C2:P2"/>
    <mergeCell ref="N4:P4"/>
    <mergeCell ref="D6:M6"/>
    <mergeCell ref="D7:M7"/>
    <mergeCell ref="D11:H11"/>
  </mergeCells>
  <phoneticPr fontId="1"/>
  <pageMargins left="0.7" right="0.7" top="0.75" bottom="0.75" header="0.3" footer="0.3"/>
  <pageSetup paperSize="9" scale="67"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54ECD-EDBB-4CEB-BD0D-0734EC903253}">
  <sheetPr codeName="Sheet18"/>
  <dimension ref="A1:G17"/>
  <sheetViews>
    <sheetView showGridLines="0" zoomScale="110" zoomScaleNormal="110" workbookViewId="0"/>
  </sheetViews>
  <sheetFormatPr defaultColWidth="8.875" defaultRowHeight="13.5" x14ac:dyDescent="0.15"/>
  <cols>
    <col min="1" max="1" width="3.875" bestFit="1" customWidth="1"/>
    <col min="2" max="2" width="30.125" bestFit="1" customWidth="1"/>
    <col min="3" max="3" width="15.125" customWidth="1"/>
    <col min="4" max="6" width="12.625" customWidth="1"/>
    <col min="7" max="7" width="78.125" bestFit="1" customWidth="1"/>
  </cols>
  <sheetData>
    <row r="1" spans="1:7" x14ac:dyDescent="0.15">
      <c r="A1" s="48"/>
      <c r="B1" s="49" t="s">
        <v>69</v>
      </c>
      <c r="C1" s="50" t="s">
        <v>70</v>
      </c>
      <c r="D1" s="51"/>
      <c r="E1" s="52" t="s">
        <v>71</v>
      </c>
      <c r="F1" s="53"/>
      <c r="G1" s="49" t="s">
        <v>72</v>
      </c>
    </row>
    <row r="2" spans="1:7" x14ac:dyDescent="0.15">
      <c r="A2" s="54"/>
      <c r="B2" s="55"/>
      <c r="C2" s="56"/>
      <c r="D2" s="45" t="s">
        <v>73</v>
      </c>
      <c r="E2" s="45" t="s">
        <v>74</v>
      </c>
      <c r="F2" s="45" t="s">
        <v>75</v>
      </c>
      <c r="G2" s="55"/>
    </row>
    <row r="3" spans="1:7" ht="26.25" customHeight="1" x14ac:dyDescent="0.15">
      <c r="A3" s="83" t="s">
        <v>76</v>
      </c>
      <c r="B3" s="77" t="s">
        <v>77</v>
      </c>
      <c r="C3" s="78" t="s">
        <v>78</v>
      </c>
      <c r="D3" s="78">
        <v>1.516</v>
      </c>
      <c r="E3" s="78">
        <v>1.516</v>
      </c>
      <c r="F3" s="78">
        <v>1.516</v>
      </c>
      <c r="G3" s="78" t="s">
        <v>79</v>
      </c>
    </row>
    <row r="4" spans="1:7" ht="26.25" customHeight="1" x14ac:dyDescent="0.15">
      <c r="A4" s="84" t="s">
        <v>80</v>
      </c>
      <c r="B4" s="79" t="s">
        <v>81</v>
      </c>
      <c r="C4" s="80" t="s">
        <v>82</v>
      </c>
      <c r="D4" s="80">
        <v>70</v>
      </c>
      <c r="E4" s="80">
        <v>70</v>
      </c>
      <c r="F4" s="80">
        <v>70</v>
      </c>
      <c r="G4" s="80" t="s">
        <v>83</v>
      </c>
    </row>
    <row r="5" spans="1:7" ht="26.25" customHeight="1" x14ac:dyDescent="0.15">
      <c r="A5" s="84" t="s">
        <v>84</v>
      </c>
      <c r="B5" s="79" t="s">
        <v>125</v>
      </c>
      <c r="C5" s="80" t="s">
        <v>126</v>
      </c>
      <c r="D5" s="81">
        <v>2130.7421787333365</v>
      </c>
      <c r="E5" s="81">
        <v>22589.959271986765</v>
      </c>
      <c r="F5" s="81">
        <v>42137.8513330321</v>
      </c>
      <c r="G5" s="80" t="s">
        <v>205</v>
      </c>
    </row>
    <row r="6" spans="1:7" ht="26.25" customHeight="1" x14ac:dyDescent="0.15">
      <c r="A6" s="84" t="s">
        <v>88</v>
      </c>
      <c r="B6" s="79" t="s">
        <v>85</v>
      </c>
      <c r="C6" s="80" t="s">
        <v>86</v>
      </c>
      <c r="D6" s="80">
        <v>300</v>
      </c>
      <c r="E6" s="80">
        <v>360</v>
      </c>
      <c r="F6" s="80">
        <v>360</v>
      </c>
      <c r="G6" s="80" t="s">
        <v>208</v>
      </c>
    </row>
    <row r="7" spans="1:7" ht="26.25" customHeight="1" x14ac:dyDescent="0.15">
      <c r="A7" s="84" t="s">
        <v>92</v>
      </c>
      <c r="B7" s="79" t="s">
        <v>89</v>
      </c>
      <c r="C7" s="80" t="s">
        <v>90</v>
      </c>
      <c r="D7" s="80">
        <v>6</v>
      </c>
      <c r="E7" s="80">
        <v>6</v>
      </c>
      <c r="F7" s="80">
        <v>6</v>
      </c>
      <c r="G7" s="80" t="s">
        <v>127</v>
      </c>
    </row>
    <row r="8" spans="1:7" ht="26.25" customHeight="1" x14ac:dyDescent="0.15">
      <c r="A8" s="84" t="s">
        <v>95</v>
      </c>
      <c r="B8" s="79" t="s">
        <v>93</v>
      </c>
      <c r="C8" s="80" t="s">
        <v>94</v>
      </c>
      <c r="D8" s="81">
        <v>32</v>
      </c>
      <c r="E8" s="81">
        <v>170</v>
      </c>
      <c r="F8" s="81">
        <v>321</v>
      </c>
      <c r="G8" s="80" t="s">
        <v>206</v>
      </c>
    </row>
    <row r="9" spans="1:7" ht="26.25" customHeight="1" x14ac:dyDescent="0.15">
      <c r="A9" s="84" t="s">
        <v>99</v>
      </c>
      <c r="B9" s="79" t="s">
        <v>96</v>
      </c>
      <c r="C9" s="80" t="s">
        <v>97</v>
      </c>
      <c r="D9" s="81">
        <f>D8*3.3/2</f>
        <v>52.8</v>
      </c>
      <c r="E9" s="81">
        <f t="shared" ref="E9:F9" si="0">E8*3.3/2</f>
        <v>280.5</v>
      </c>
      <c r="F9" s="81">
        <f t="shared" si="0"/>
        <v>529.65</v>
      </c>
      <c r="G9" s="80" t="s">
        <v>98</v>
      </c>
    </row>
    <row r="10" spans="1:7" ht="26.25" customHeight="1" x14ac:dyDescent="0.15">
      <c r="A10" s="84" t="s">
        <v>103</v>
      </c>
      <c r="B10" s="79" t="s">
        <v>100</v>
      </c>
      <c r="C10" s="80" t="s">
        <v>101</v>
      </c>
      <c r="D10" s="99">
        <v>9.4672519883798785</v>
      </c>
      <c r="E10" s="99">
        <v>7.7858452747432709</v>
      </c>
      <c r="F10" s="99">
        <v>13.02110341</v>
      </c>
      <c r="G10" s="80" t="s">
        <v>128</v>
      </c>
    </row>
    <row r="11" spans="1:7" ht="26.25" customHeight="1" x14ac:dyDescent="0.15">
      <c r="A11" s="84" t="s">
        <v>107</v>
      </c>
      <c r="B11" s="79" t="s">
        <v>129</v>
      </c>
      <c r="C11" s="80" t="s">
        <v>105</v>
      </c>
      <c r="D11" s="99">
        <f>D5/D6</f>
        <v>7.1024739291111212</v>
      </c>
      <c r="E11" s="81">
        <f>E5/E6</f>
        <v>62.7498868666299</v>
      </c>
      <c r="F11" s="81">
        <f>F5/F6</f>
        <v>117.04958703620028</v>
      </c>
      <c r="G11" s="80" t="s">
        <v>205</v>
      </c>
    </row>
    <row r="12" spans="1:7" ht="26.25" customHeight="1" x14ac:dyDescent="0.15">
      <c r="A12" s="84" t="s">
        <v>110</v>
      </c>
      <c r="B12" s="79" t="s">
        <v>108</v>
      </c>
      <c r="C12" s="80" t="s">
        <v>109</v>
      </c>
      <c r="D12" s="82">
        <v>1.6184955065946522</v>
      </c>
      <c r="E12" s="82">
        <v>1.4189676312790001</v>
      </c>
      <c r="F12" s="82">
        <v>1.5827660051883601</v>
      </c>
      <c r="G12" s="80" t="s">
        <v>205</v>
      </c>
    </row>
    <row r="13" spans="1:7" ht="26.25" customHeight="1" x14ac:dyDescent="0.15">
      <c r="A13" s="84" t="s">
        <v>113</v>
      </c>
      <c r="B13" s="79" t="s">
        <v>130</v>
      </c>
      <c r="C13" s="80" t="s">
        <v>112</v>
      </c>
      <c r="D13" s="100">
        <f>D11/D12*2</f>
        <v>8.7766371919745048</v>
      </c>
      <c r="E13" s="82">
        <f>E11/E12*2</f>
        <v>88.444423231937563</v>
      </c>
      <c r="F13" s="82">
        <f>F11/F12*2</f>
        <v>147.90510619069124</v>
      </c>
      <c r="G13" s="80" t="s">
        <v>131</v>
      </c>
    </row>
    <row r="14" spans="1:7" ht="26.25" customHeight="1" x14ac:dyDescent="0.15">
      <c r="A14" s="84" t="s">
        <v>115</v>
      </c>
      <c r="B14" s="79" t="s">
        <v>132</v>
      </c>
      <c r="C14" s="80" t="s">
        <v>133</v>
      </c>
      <c r="D14" s="82">
        <f>D11/D12/3</f>
        <v>1.4627728653290841</v>
      </c>
      <c r="E14" s="82">
        <f>E11/E12/3</f>
        <v>14.740737205322928</v>
      </c>
      <c r="F14" s="82">
        <f>F11/F12/3</f>
        <v>24.650851031781873</v>
      </c>
      <c r="G14" s="80" t="s">
        <v>134</v>
      </c>
    </row>
    <row r="15" spans="1:7" ht="26.25" customHeight="1" x14ac:dyDescent="0.15">
      <c r="A15" s="84" t="s">
        <v>118</v>
      </c>
      <c r="B15" s="79" t="s">
        <v>116</v>
      </c>
      <c r="C15" s="80" t="s">
        <v>135</v>
      </c>
      <c r="D15" s="82" t="e">
        <f>60/((D10/配膳スピード+1)*ROUNDUP(D12/トレイ数*2,0))</f>
        <v>#DIV/0!</v>
      </c>
      <c r="E15" s="82" t="e">
        <f>60/((E10/配膳スピード+1)*ROUNDUP(E12/トレイ数*2,0))</f>
        <v>#DIV/0!</v>
      </c>
      <c r="F15" s="82" t="e">
        <f>60/((F10/配膳スピード+1)*ROUNDUP(F12/トレイ数*2,0))</f>
        <v>#DIV/0!</v>
      </c>
      <c r="G15" s="80"/>
    </row>
    <row r="16" spans="1:7" ht="26.25" customHeight="1" x14ac:dyDescent="0.15">
      <c r="A16" s="84" t="s">
        <v>136</v>
      </c>
      <c r="B16" s="79" t="s">
        <v>119</v>
      </c>
      <c r="C16" s="80" t="s">
        <v>120</v>
      </c>
      <c r="D16" s="80" t="e">
        <f>IF(D14/D15&lt;=1,1,ROUND(D14/D15,0))</f>
        <v>#DIV/0!</v>
      </c>
      <c r="E16" s="80" t="e">
        <f>IF(E14/E15&lt;=1,1,ROUND(E14/E15,0))</f>
        <v>#DIV/0!</v>
      </c>
      <c r="F16" s="80" t="e">
        <f>IF(F14/F15&lt;=1,1,ROUND(F14/F15,0))</f>
        <v>#DIV/0!</v>
      </c>
      <c r="G16" s="80" t="s">
        <v>137</v>
      </c>
    </row>
    <row r="17" spans="1:7" ht="22.9" customHeight="1" x14ac:dyDescent="0.15">
      <c r="A17" s="101" t="s">
        <v>200</v>
      </c>
      <c r="B17" s="92" t="s">
        <v>197</v>
      </c>
      <c r="C17" s="93" t="s">
        <v>198</v>
      </c>
      <c r="D17" s="102">
        <v>3</v>
      </c>
      <c r="E17" s="91">
        <v>3</v>
      </c>
      <c r="F17" s="91">
        <v>3</v>
      </c>
      <c r="G17" s="93" t="s">
        <v>209</v>
      </c>
    </row>
  </sheetData>
  <sheetProtection algorithmName="SHA-512" hashValue="SAddZxwAK9as4XIRx8jhHte0K3rwoHUfFO1uP7enZ+qGODHtVe9GJc9i7KqJ2/4VRzUQF3zZZZDjVbIQwiEEUQ==" saltValue="91zw7h8m8hlwXxTFbOD3SA==" spinCount="100000"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DC016-BAC3-4395-9047-1938765E7CA3}">
  <sheetPr codeName="Sheet3">
    <tabColor rgb="FFFFFF00"/>
    <pageSetUpPr fitToPage="1"/>
  </sheetPr>
  <dimension ref="A1:BF222"/>
  <sheetViews>
    <sheetView tabSelected="1" view="pageBreakPreview" zoomScale="130" zoomScaleNormal="85" zoomScaleSheetLayoutView="130" workbookViewId="0">
      <selection activeCell="J21" sqref="J21:AS26"/>
    </sheetView>
  </sheetViews>
  <sheetFormatPr defaultColWidth="8.875" defaultRowHeight="12" x14ac:dyDescent="0.15"/>
  <cols>
    <col min="1" max="46" width="2.125" style="105" customWidth="1"/>
    <col min="47" max="47" width="8.125" style="105" hidden="1" customWidth="1"/>
    <col min="48" max="48" width="28" style="105" customWidth="1"/>
    <col min="49" max="57" width="2.125" style="105" customWidth="1"/>
    <col min="58" max="61" width="3.5" style="105" customWidth="1"/>
    <col min="62" max="16384" width="8.875" style="105"/>
  </cols>
  <sheetData>
    <row r="1" spans="1:48" x14ac:dyDescent="0.15">
      <c r="A1" s="278" t="s">
        <v>211</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row>
    <row r="2" spans="1:48" x14ac:dyDescent="0.15">
      <c r="A2" s="28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3"/>
    </row>
    <row r="3" spans="1:48" x14ac:dyDescent="0.15">
      <c r="A3" s="284" t="str">
        <f>"【"&amp;製品カテゴリ&amp;"】"</f>
        <v>【配膳ロボット】</v>
      </c>
      <c r="B3" s="284"/>
      <c r="C3" s="284"/>
      <c r="D3" s="284"/>
      <c r="E3" s="284"/>
      <c r="F3" s="284"/>
      <c r="G3" s="284"/>
      <c r="H3" s="284"/>
      <c r="I3" s="284"/>
      <c r="J3" s="284"/>
      <c r="K3" s="284"/>
      <c r="L3" s="284"/>
      <c r="M3" s="284"/>
      <c r="N3" s="284"/>
      <c r="O3" s="284"/>
      <c r="P3" s="284"/>
      <c r="Q3" s="284"/>
      <c r="R3" s="284"/>
      <c r="S3" s="284"/>
      <c r="T3" s="284"/>
      <c r="U3" s="284"/>
      <c r="V3" s="284"/>
      <c r="W3" s="284"/>
      <c r="X3" s="286" t="str">
        <f>IF(AV3=AU3,"","未入力または適切ではない項目があります")</f>
        <v>未入力または適切ではない項目があります</v>
      </c>
      <c r="Y3" s="286"/>
      <c r="Z3" s="286"/>
      <c r="AA3" s="286"/>
      <c r="AB3" s="286"/>
      <c r="AC3" s="286"/>
      <c r="AD3" s="286"/>
      <c r="AE3" s="286"/>
      <c r="AF3" s="286"/>
      <c r="AG3" s="286"/>
      <c r="AH3" s="286"/>
      <c r="AI3" s="286"/>
      <c r="AJ3" s="286"/>
      <c r="AK3" s="286"/>
      <c r="AL3" s="286"/>
      <c r="AM3" s="286"/>
      <c r="AN3" s="286"/>
      <c r="AO3" s="286"/>
      <c r="AP3" s="288" t="s">
        <v>212</v>
      </c>
      <c r="AQ3" s="288"/>
      <c r="AR3" s="288"/>
      <c r="AS3" s="288"/>
      <c r="AT3" s="288"/>
      <c r="AU3" s="105">
        <v>32</v>
      </c>
      <c r="AV3" s="106">
        <f>COUNTIF(AV8:AW159,"OK")</f>
        <v>0</v>
      </c>
    </row>
    <row r="4" spans="1:48" x14ac:dyDescent="0.15">
      <c r="A4" s="285"/>
      <c r="B4" s="285"/>
      <c r="C4" s="285"/>
      <c r="D4" s="285"/>
      <c r="E4" s="285"/>
      <c r="F4" s="285"/>
      <c r="G4" s="285"/>
      <c r="H4" s="285"/>
      <c r="I4" s="285"/>
      <c r="J4" s="285"/>
      <c r="K4" s="285"/>
      <c r="L4" s="285"/>
      <c r="M4" s="285"/>
      <c r="N4" s="285"/>
      <c r="O4" s="285"/>
      <c r="P4" s="285"/>
      <c r="Q4" s="285"/>
      <c r="R4" s="285"/>
      <c r="S4" s="285"/>
      <c r="T4" s="285"/>
      <c r="U4" s="285"/>
      <c r="V4" s="285"/>
      <c r="W4" s="285"/>
      <c r="X4" s="287"/>
      <c r="Y4" s="287"/>
      <c r="Z4" s="287"/>
      <c r="AA4" s="287"/>
      <c r="AB4" s="287"/>
      <c r="AC4" s="287"/>
      <c r="AD4" s="287"/>
      <c r="AE4" s="287"/>
      <c r="AF4" s="287"/>
      <c r="AG4" s="287"/>
      <c r="AH4" s="287"/>
      <c r="AI4" s="287"/>
      <c r="AJ4" s="287"/>
      <c r="AK4" s="287"/>
      <c r="AL4" s="287"/>
      <c r="AM4" s="287"/>
      <c r="AN4" s="287"/>
      <c r="AO4" s="287"/>
      <c r="AP4" s="289"/>
      <c r="AQ4" s="289"/>
      <c r="AR4" s="289"/>
      <c r="AS4" s="289"/>
      <c r="AT4" s="289"/>
    </row>
    <row r="5" spans="1:48" x14ac:dyDescent="0.15">
      <c r="A5" s="107"/>
      <c r="B5" s="290" t="s">
        <v>213</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108"/>
    </row>
    <row r="6" spans="1:48" x14ac:dyDescent="0.15">
      <c r="A6" s="109"/>
      <c r="B6" s="291" t="s">
        <v>214</v>
      </c>
      <c r="C6" s="291"/>
      <c r="D6" s="291"/>
      <c r="E6" s="291"/>
      <c r="F6" s="291"/>
      <c r="G6" s="291"/>
      <c r="H6" s="291"/>
      <c r="I6" s="291"/>
      <c r="J6" s="291"/>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row>
    <row r="7" spans="1:48" x14ac:dyDescent="0.15">
      <c r="A7" s="109"/>
      <c r="B7" s="292"/>
      <c r="C7" s="292"/>
      <c r="D7" s="292"/>
      <c r="E7" s="292"/>
      <c r="F7" s="292"/>
      <c r="G7" s="292"/>
      <c r="H7" s="292"/>
      <c r="I7" s="292"/>
      <c r="J7" s="291"/>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row>
    <row r="8" spans="1:48" x14ac:dyDescent="0.15">
      <c r="A8" s="109"/>
      <c r="B8" s="293" t="s">
        <v>215</v>
      </c>
      <c r="C8" s="294"/>
      <c r="D8" s="294"/>
      <c r="E8" s="294"/>
      <c r="F8" s="294"/>
      <c r="G8" s="294"/>
      <c r="H8" s="294"/>
      <c r="I8" s="294"/>
      <c r="J8" s="297">
        <f>製造事業者名</f>
        <v>0</v>
      </c>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9"/>
      <c r="AT8" s="109"/>
      <c r="AV8" s="110"/>
    </row>
    <row r="9" spans="1:48" ht="12.75" thickBot="1" x14ac:dyDescent="0.2">
      <c r="A9" s="109"/>
      <c r="B9" s="295"/>
      <c r="C9" s="296"/>
      <c r="D9" s="296"/>
      <c r="E9" s="296"/>
      <c r="F9" s="296"/>
      <c r="G9" s="296"/>
      <c r="H9" s="296"/>
      <c r="I9" s="296"/>
      <c r="J9" s="300"/>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2"/>
      <c r="AT9" s="109"/>
    </row>
    <row r="10" spans="1:48" x14ac:dyDescent="0.15">
      <c r="A10" s="109"/>
      <c r="B10" s="293" t="s">
        <v>216</v>
      </c>
      <c r="C10" s="294"/>
      <c r="D10" s="294"/>
      <c r="E10" s="294"/>
      <c r="F10" s="294"/>
      <c r="G10" s="294"/>
      <c r="H10" s="294"/>
      <c r="I10" s="294"/>
      <c r="J10" s="305"/>
      <c r="K10" s="306"/>
      <c r="L10" s="306"/>
      <c r="M10" s="306"/>
      <c r="N10" s="306"/>
      <c r="O10" s="306"/>
      <c r="P10" s="306"/>
      <c r="Q10" s="306"/>
      <c r="R10" s="306"/>
      <c r="S10" s="306"/>
      <c r="T10" s="306"/>
      <c r="U10" s="306"/>
      <c r="V10" s="306"/>
      <c r="W10" s="307"/>
      <c r="X10" s="314" t="s">
        <v>217</v>
      </c>
      <c r="Y10" s="315"/>
      <c r="Z10" s="315"/>
      <c r="AA10" s="315"/>
      <c r="AB10" s="315"/>
      <c r="AC10" s="315"/>
      <c r="AD10" s="315"/>
      <c r="AE10" s="316"/>
      <c r="AF10" s="321"/>
      <c r="AG10" s="322"/>
      <c r="AH10" s="322"/>
      <c r="AI10" s="322"/>
      <c r="AJ10" s="322"/>
      <c r="AK10" s="322"/>
      <c r="AL10" s="323"/>
      <c r="AM10" s="324"/>
      <c r="AN10" s="322"/>
      <c r="AO10" s="322"/>
      <c r="AP10" s="322"/>
      <c r="AQ10" s="322"/>
      <c r="AR10" s="322"/>
      <c r="AS10" s="325"/>
      <c r="AT10" s="109"/>
      <c r="AU10" s="111"/>
      <c r="AV10" s="110" t="str">
        <f>IF(J10&lt;&gt;"","OK","必須：担当者所属")</f>
        <v>必須：担当者所属</v>
      </c>
    </row>
    <row r="11" spans="1:48" ht="13.5" customHeight="1" x14ac:dyDescent="0.15">
      <c r="A11" s="109"/>
      <c r="B11" s="303"/>
      <c r="C11" s="304"/>
      <c r="D11" s="304"/>
      <c r="E11" s="304"/>
      <c r="F11" s="304"/>
      <c r="G11" s="304"/>
      <c r="H11" s="304"/>
      <c r="I11" s="304"/>
      <c r="J11" s="308"/>
      <c r="K11" s="309"/>
      <c r="L11" s="309"/>
      <c r="M11" s="309"/>
      <c r="N11" s="309"/>
      <c r="O11" s="309"/>
      <c r="P11" s="309"/>
      <c r="Q11" s="309"/>
      <c r="R11" s="309"/>
      <c r="S11" s="309"/>
      <c r="T11" s="309"/>
      <c r="U11" s="309"/>
      <c r="V11" s="309"/>
      <c r="W11" s="310"/>
      <c r="X11" s="317"/>
      <c r="Y11" s="304"/>
      <c r="Z11" s="304"/>
      <c r="AA11" s="304"/>
      <c r="AB11" s="304"/>
      <c r="AC11" s="304"/>
      <c r="AD11" s="304"/>
      <c r="AE11" s="318"/>
      <c r="AF11" s="326"/>
      <c r="AG11" s="327"/>
      <c r="AH11" s="327"/>
      <c r="AI11" s="327"/>
      <c r="AJ11" s="327"/>
      <c r="AK11" s="327"/>
      <c r="AL11" s="328"/>
      <c r="AM11" s="330"/>
      <c r="AN11" s="327"/>
      <c r="AO11" s="327"/>
      <c r="AP11" s="327"/>
      <c r="AQ11" s="327"/>
      <c r="AR11" s="327"/>
      <c r="AS11" s="331"/>
      <c r="AT11" s="109"/>
      <c r="AU11" s="111"/>
      <c r="AV11" s="110" t="str">
        <f>IF(AF10&lt;&gt;"",IF(AM10&lt;&gt;"","OK","必須：担当者名かな"),"必須：担当者氏かな")</f>
        <v>必須：担当者氏かな</v>
      </c>
    </row>
    <row r="12" spans="1:48" ht="14.25" customHeight="1" thickBot="1" x14ac:dyDescent="0.2">
      <c r="A12" s="109"/>
      <c r="B12" s="295"/>
      <c r="C12" s="296"/>
      <c r="D12" s="296"/>
      <c r="E12" s="296"/>
      <c r="F12" s="296"/>
      <c r="G12" s="296"/>
      <c r="H12" s="296"/>
      <c r="I12" s="296"/>
      <c r="J12" s="311"/>
      <c r="K12" s="312"/>
      <c r="L12" s="312"/>
      <c r="M12" s="312"/>
      <c r="N12" s="312"/>
      <c r="O12" s="312"/>
      <c r="P12" s="312"/>
      <c r="Q12" s="312"/>
      <c r="R12" s="312"/>
      <c r="S12" s="312"/>
      <c r="T12" s="312"/>
      <c r="U12" s="312"/>
      <c r="V12" s="312"/>
      <c r="W12" s="313"/>
      <c r="X12" s="319"/>
      <c r="Y12" s="296"/>
      <c r="Z12" s="296"/>
      <c r="AA12" s="296"/>
      <c r="AB12" s="296"/>
      <c r="AC12" s="296"/>
      <c r="AD12" s="296"/>
      <c r="AE12" s="320"/>
      <c r="AF12" s="311"/>
      <c r="AG12" s="312"/>
      <c r="AH12" s="312"/>
      <c r="AI12" s="312"/>
      <c r="AJ12" s="312"/>
      <c r="AK12" s="312"/>
      <c r="AL12" s="329"/>
      <c r="AM12" s="332"/>
      <c r="AN12" s="312"/>
      <c r="AO12" s="312"/>
      <c r="AP12" s="312"/>
      <c r="AQ12" s="312"/>
      <c r="AR12" s="312"/>
      <c r="AS12" s="313"/>
      <c r="AT12" s="109"/>
      <c r="AV12" s="112" t="str">
        <f>IF(AF11&lt;&gt;"",IF(AM11&lt;&gt;"","OK","必須：担当者名"),"必須：担当者氏")</f>
        <v>必須：担当者氏</v>
      </c>
    </row>
    <row r="13" spans="1:48" ht="13.5" customHeight="1" x14ac:dyDescent="0.15">
      <c r="A13" s="109"/>
      <c r="B13" s="293" t="s">
        <v>218</v>
      </c>
      <c r="C13" s="294"/>
      <c r="D13" s="294"/>
      <c r="E13" s="294"/>
      <c r="F13" s="294"/>
      <c r="G13" s="294"/>
      <c r="H13" s="294"/>
      <c r="I13" s="294"/>
      <c r="J13" s="356"/>
      <c r="K13" s="357"/>
      <c r="L13" s="357"/>
      <c r="M13" s="357"/>
      <c r="N13" s="360" t="s">
        <v>43</v>
      </c>
      <c r="O13" s="357"/>
      <c r="P13" s="357"/>
      <c r="Q13" s="357"/>
      <c r="R13" s="357"/>
      <c r="S13" s="360" t="s">
        <v>43</v>
      </c>
      <c r="T13" s="357"/>
      <c r="U13" s="357"/>
      <c r="V13" s="357"/>
      <c r="W13" s="362"/>
      <c r="X13" s="352" t="s">
        <v>219</v>
      </c>
      <c r="Y13" s="294"/>
      <c r="Z13" s="294"/>
      <c r="AA13" s="294"/>
      <c r="AB13" s="294"/>
      <c r="AC13" s="294"/>
      <c r="AD13" s="294"/>
      <c r="AE13" s="294"/>
      <c r="AF13" s="305"/>
      <c r="AG13" s="306"/>
      <c r="AH13" s="306"/>
      <c r="AI13" s="306"/>
      <c r="AJ13" s="306"/>
      <c r="AK13" s="306"/>
      <c r="AL13" s="306"/>
      <c r="AM13" s="306"/>
      <c r="AN13" s="306"/>
      <c r="AO13" s="306"/>
      <c r="AP13" s="306"/>
      <c r="AQ13" s="306"/>
      <c r="AR13" s="306"/>
      <c r="AS13" s="307"/>
      <c r="AT13" s="109"/>
      <c r="AV13" s="110" t="str">
        <f>IF(J13&amp;O13&amp;T13&lt;&gt;"","OK","必須：担当者連絡先")</f>
        <v>必須：担当者連絡先</v>
      </c>
    </row>
    <row r="14" spans="1:48" ht="14.25" customHeight="1" thickBot="1" x14ac:dyDescent="0.2">
      <c r="A14" s="109"/>
      <c r="B14" s="295"/>
      <c r="C14" s="296"/>
      <c r="D14" s="296"/>
      <c r="E14" s="296"/>
      <c r="F14" s="296"/>
      <c r="G14" s="296"/>
      <c r="H14" s="296"/>
      <c r="I14" s="296"/>
      <c r="J14" s="358"/>
      <c r="K14" s="359"/>
      <c r="L14" s="359"/>
      <c r="M14" s="359"/>
      <c r="N14" s="361"/>
      <c r="O14" s="359"/>
      <c r="P14" s="359"/>
      <c r="Q14" s="359"/>
      <c r="R14" s="359"/>
      <c r="S14" s="361"/>
      <c r="T14" s="359"/>
      <c r="U14" s="359"/>
      <c r="V14" s="359"/>
      <c r="W14" s="363"/>
      <c r="X14" s="296"/>
      <c r="Y14" s="296"/>
      <c r="Z14" s="296"/>
      <c r="AA14" s="296"/>
      <c r="AB14" s="296"/>
      <c r="AC14" s="296"/>
      <c r="AD14" s="296"/>
      <c r="AE14" s="296"/>
      <c r="AF14" s="311"/>
      <c r="AG14" s="312"/>
      <c r="AH14" s="312"/>
      <c r="AI14" s="312"/>
      <c r="AJ14" s="312"/>
      <c r="AK14" s="312"/>
      <c r="AL14" s="312"/>
      <c r="AM14" s="312"/>
      <c r="AN14" s="312"/>
      <c r="AO14" s="312"/>
      <c r="AP14" s="312"/>
      <c r="AQ14" s="312"/>
      <c r="AR14" s="312"/>
      <c r="AS14" s="313"/>
      <c r="AT14" s="109"/>
      <c r="AV14" s="110" t="str">
        <f>IF(AF13&lt;&gt;"","OK","必須：担当者メールアドレス")</f>
        <v>必須：担当者メールアドレス</v>
      </c>
    </row>
    <row r="15" spans="1:48" x14ac:dyDescent="0.15">
      <c r="A15" s="109"/>
      <c r="B15" s="291" t="s">
        <v>220</v>
      </c>
      <c r="C15" s="291"/>
      <c r="D15" s="291"/>
      <c r="E15" s="291"/>
      <c r="F15" s="291"/>
      <c r="G15" s="291"/>
      <c r="H15" s="291"/>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row>
    <row r="16" spans="1:48" ht="12.75" thickBot="1" x14ac:dyDescent="0.2">
      <c r="A16" s="109"/>
      <c r="B16" s="291"/>
      <c r="C16" s="291"/>
      <c r="D16" s="291"/>
      <c r="E16" s="291"/>
      <c r="F16" s="291"/>
      <c r="G16" s="291"/>
      <c r="H16" s="291"/>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row>
    <row r="17" spans="1:48" ht="12.75" thickBot="1" x14ac:dyDescent="0.2">
      <c r="A17" s="109"/>
      <c r="B17" s="293" t="s">
        <v>221</v>
      </c>
      <c r="C17" s="294"/>
      <c r="D17" s="294"/>
      <c r="E17" s="294"/>
      <c r="F17" s="294"/>
      <c r="G17" s="294"/>
      <c r="H17" s="294"/>
      <c r="I17" s="294"/>
      <c r="J17" s="340"/>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2"/>
      <c r="AT17" s="109"/>
      <c r="AV17" s="110" t="str">
        <f>IF(J17&lt;&gt;"","OK","必須")</f>
        <v>必須</v>
      </c>
    </row>
    <row r="18" spans="1:48" ht="12.75" thickBot="1" x14ac:dyDescent="0.2">
      <c r="A18" s="109"/>
      <c r="B18" s="295"/>
      <c r="C18" s="296"/>
      <c r="D18" s="296"/>
      <c r="E18" s="296"/>
      <c r="F18" s="296"/>
      <c r="G18" s="296"/>
      <c r="H18" s="296"/>
      <c r="I18" s="296"/>
      <c r="J18" s="340"/>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2"/>
      <c r="AT18" s="109"/>
    </row>
    <row r="19" spans="1:48" ht="12.75" thickBot="1" x14ac:dyDescent="0.2">
      <c r="A19" s="109"/>
      <c r="B19" s="293" t="s">
        <v>222</v>
      </c>
      <c r="C19" s="294"/>
      <c r="D19" s="294"/>
      <c r="E19" s="294"/>
      <c r="F19" s="294"/>
      <c r="G19" s="294"/>
      <c r="H19" s="294"/>
      <c r="I19" s="294"/>
      <c r="J19" s="353">
        <f>型番</f>
        <v>0</v>
      </c>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5"/>
      <c r="AT19" s="109"/>
      <c r="AV19" s="110"/>
    </row>
    <row r="20" spans="1:48" ht="12.75" thickBot="1" x14ac:dyDescent="0.2">
      <c r="A20" s="109"/>
      <c r="B20" s="295"/>
      <c r="C20" s="296"/>
      <c r="D20" s="296"/>
      <c r="E20" s="296"/>
      <c r="F20" s="296"/>
      <c r="G20" s="339"/>
      <c r="H20" s="339"/>
      <c r="I20" s="339"/>
      <c r="J20" s="353"/>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5"/>
      <c r="AT20" s="109"/>
    </row>
    <row r="21" spans="1:48" ht="12.75" thickBot="1" x14ac:dyDescent="0.2">
      <c r="A21" s="109"/>
      <c r="B21" s="293" t="s">
        <v>223</v>
      </c>
      <c r="C21" s="294"/>
      <c r="D21" s="294"/>
      <c r="E21" s="294"/>
      <c r="F21" s="294"/>
      <c r="G21" s="333"/>
      <c r="H21" s="333"/>
      <c r="I21" s="333"/>
      <c r="J21" s="335"/>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7"/>
      <c r="AT21" s="109"/>
      <c r="AV21" s="110" t="str">
        <f>IF(J21&lt;&gt;"","OK","必須")</f>
        <v>必須</v>
      </c>
    </row>
    <row r="22" spans="1:48" ht="12.75" thickBot="1" x14ac:dyDescent="0.2">
      <c r="A22" s="109"/>
      <c r="B22" s="303"/>
      <c r="C22" s="304"/>
      <c r="D22" s="304"/>
      <c r="E22" s="304"/>
      <c r="F22" s="304"/>
      <c r="G22" s="334"/>
      <c r="H22" s="334"/>
      <c r="I22" s="334"/>
      <c r="J22" s="338"/>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7"/>
      <c r="AT22" s="109"/>
    </row>
    <row r="23" spans="1:48" ht="12.75" thickBot="1" x14ac:dyDescent="0.2">
      <c r="A23" s="109"/>
      <c r="B23" s="303"/>
      <c r="C23" s="304"/>
      <c r="D23" s="304"/>
      <c r="E23" s="304"/>
      <c r="F23" s="304"/>
      <c r="G23" s="334"/>
      <c r="H23" s="334"/>
      <c r="I23" s="334"/>
      <c r="J23" s="338"/>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7"/>
      <c r="AT23" s="109"/>
    </row>
    <row r="24" spans="1:48" ht="12.75" thickBot="1" x14ac:dyDescent="0.2">
      <c r="A24" s="109"/>
      <c r="B24" s="303"/>
      <c r="C24" s="304"/>
      <c r="D24" s="304"/>
      <c r="E24" s="304"/>
      <c r="F24" s="304"/>
      <c r="G24" s="334"/>
      <c r="H24" s="334"/>
      <c r="I24" s="334"/>
      <c r="J24" s="338"/>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7"/>
      <c r="AT24" s="109"/>
    </row>
    <row r="25" spans="1:48" ht="12.75" thickBot="1" x14ac:dyDescent="0.2">
      <c r="A25" s="109"/>
      <c r="B25" s="303"/>
      <c r="C25" s="304"/>
      <c r="D25" s="304"/>
      <c r="E25" s="304"/>
      <c r="F25" s="304"/>
      <c r="G25" s="334"/>
      <c r="H25" s="334"/>
      <c r="I25" s="334"/>
      <c r="J25" s="338"/>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7"/>
      <c r="AT25" s="109"/>
    </row>
    <row r="26" spans="1:48" ht="12.75" thickBot="1" x14ac:dyDescent="0.2">
      <c r="A26" s="109"/>
      <c r="B26" s="295"/>
      <c r="C26" s="296"/>
      <c r="D26" s="296"/>
      <c r="E26" s="296"/>
      <c r="F26" s="296"/>
      <c r="G26" s="296"/>
      <c r="H26" s="296"/>
      <c r="I26" s="296"/>
      <c r="J26" s="338"/>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7"/>
      <c r="AT26" s="109"/>
    </row>
    <row r="27" spans="1:48" ht="12.75" thickBot="1" x14ac:dyDescent="0.2">
      <c r="A27" s="109"/>
      <c r="B27" s="293" t="s">
        <v>224</v>
      </c>
      <c r="C27" s="294"/>
      <c r="D27" s="294"/>
      <c r="E27" s="294"/>
      <c r="F27" s="294"/>
      <c r="G27" s="294"/>
      <c r="H27" s="294"/>
      <c r="I27" s="294"/>
      <c r="J27" s="340"/>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2"/>
      <c r="AT27" s="109"/>
      <c r="AV27" s="110" t="str">
        <f>IF(J27&lt;&gt;"","OK","必須")</f>
        <v>必須</v>
      </c>
    </row>
    <row r="28" spans="1:48" ht="12.75" thickBot="1" x14ac:dyDescent="0.2">
      <c r="A28" s="109"/>
      <c r="B28" s="295"/>
      <c r="C28" s="296"/>
      <c r="D28" s="296"/>
      <c r="E28" s="296"/>
      <c r="F28" s="296"/>
      <c r="G28" s="339"/>
      <c r="H28" s="339"/>
      <c r="I28" s="339"/>
      <c r="J28" s="343"/>
      <c r="K28" s="344"/>
      <c r="L28" s="344"/>
      <c r="M28" s="344"/>
      <c r="N28" s="344"/>
      <c r="O28" s="344"/>
      <c r="P28" s="344"/>
      <c r="Q28" s="344"/>
      <c r="R28" s="344"/>
      <c r="S28" s="344"/>
      <c r="T28" s="344"/>
      <c r="U28" s="344"/>
      <c r="V28" s="344"/>
      <c r="W28" s="344"/>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2"/>
      <c r="AT28" s="109"/>
    </row>
    <row r="29" spans="1:48" x14ac:dyDescent="0.15">
      <c r="A29" s="109"/>
      <c r="B29" s="291" t="s">
        <v>225</v>
      </c>
      <c r="C29" s="291"/>
      <c r="D29" s="291"/>
      <c r="E29" s="291"/>
      <c r="F29" s="291"/>
      <c r="G29" s="291"/>
      <c r="H29" s="291"/>
      <c r="I29" s="291"/>
      <c r="J29" s="291"/>
      <c r="K29" s="291"/>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row>
    <row r="30" spans="1:48" x14ac:dyDescent="0.15">
      <c r="A30" s="109"/>
      <c r="B30" s="292"/>
      <c r="C30" s="292"/>
      <c r="D30" s="292"/>
      <c r="E30" s="292"/>
      <c r="F30" s="292"/>
      <c r="G30" s="292"/>
      <c r="H30" s="292"/>
      <c r="I30" s="292"/>
      <c r="J30" s="292"/>
      <c r="K30" s="292"/>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row>
    <row r="31" spans="1:48" x14ac:dyDescent="0.15">
      <c r="A31" s="109"/>
      <c r="B31" s="293" t="s">
        <v>226</v>
      </c>
      <c r="C31" s="294"/>
      <c r="D31" s="294"/>
      <c r="E31" s="294"/>
      <c r="F31" s="294"/>
      <c r="G31" s="294"/>
      <c r="H31" s="294"/>
      <c r="I31" s="345"/>
      <c r="J31" s="347" t="str">
        <f>製品カテゴリ</f>
        <v>配膳ロボット</v>
      </c>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9"/>
      <c r="AT31" s="109"/>
    </row>
    <row r="32" spans="1:48" x14ac:dyDescent="0.15">
      <c r="A32" s="109"/>
      <c r="B32" s="295"/>
      <c r="C32" s="296"/>
      <c r="D32" s="296"/>
      <c r="E32" s="296"/>
      <c r="F32" s="296"/>
      <c r="G32" s="296"/>
      <c r="H32" s="296"/>
      <c r="I32" s="346"/>
      <c r="J32" s="350"/>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351"/>
      <c r="AT32" s="109"/>
    </row>
    <row r="33" spans="1:48" ht="19.5" customHeight="1" x14ac:dyDescent="0.15">
      <c r="A33" s="109"/>
      <c r="B33" s="293" t="s">
        <v>227</v>
      </c>
      <c r="C33" s="294"/>
      <c r="D33" s="294"/>
      <c r="E33" s="294"/>
      <c r="F33" s="294"/>
      <c r="G33" s="294"/>
      <c r="H33" s="294"/>
      <c r="I33" s="345"/>
      <c r="J33" s="364" t="str">
        <f>'①製品審査申請書（工業会用）'!L13</f>
        <v xml:space="preserve">                  </v>
      </c>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6"/>
      <c r="AT33" s="109"/>
    </row>
    <row r="34" spans="1:48" ht="19.5" customHeight="1" x14ac:dyDescent="0.15">
      <c r="A34" s="109"/>
      <c r="B34" s="295"/>
      <c r="C34" s="296"/>
      <c r="D34" s="296"/>
      <c r="E34" s="296"/>
      <c r="F34" s="296"/>
      <c r="G34" s="296"/>
      <c r="H34" s="296"/>
      <c r="I34" s="346"/>
      <c r="J34" s="367"/>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9"/>
      <c r="AT34" s="109"/>
    </row>
    <row r="35" spans="1:48" ht="2.25" customHeight="1" x14ac:dyDescent="0.15">
      <c r="A35" s="109"/>
      <c r="B35" s="113"/>
      <c r="C35" s="114"/>
      <c r="D35" s="114"/>
      <c r="E35" s="114"/>
      <c r="F35" s="114"/>
      <c r="G35" s="114"/>
      <c r="H35" s="114"/>
      <c r="I35" s="114"/>
      <c r="J35" s="115"/>
      <c r="K35" s="115"/>
      <c r="L35" s="115"/>
      <c r="M35" s="115"/>
      <c r="N35" s="115"/>
      <c r="O35" s="115"/>
      <c r="P35" s="115"/>
      <c r="Q35" s="115"/>
      <c r="R35" s="115"/>
      <c r="S35" s="115"/>
      <c r="T35" s="115"/>
      <c r="U35" s="115"/>
      <c r="V35" s="115"/>
      <c r="W35" s="115"/>
      <c r="X35" s="114"/>
      <c r="Y35" s="114"/>
      <c r="Z35" s="114"/>
      <c r="AA35" s="114"/>
      <c r="AB35" s="114"/>
      <c r="AC35" s="114"/>
      <c r="AD35" s="114"/>
      <c r="AE35" s="114"/>
      <c r="AF35" s="115"/>
      <c r="AG35" s="115"/>
      <c r="AH35" s="115"/>
      <c r="AI35" s="115"/>
      <c r="AJ35" s="115"/>
      <c r="AK35" s="115"/>
      <c r="AL35" s="115"/>
      <c r="AM35" s="115"/>
      <c r="AN35" s="115"/>
      <c r="AO35" s="115"/>
      <c r="AP35" s="115"/>
      <c r="AQ35" s="115"/>
      <c r="AR35" s="115"/>
      <c r="AS35" s="115"/>
      <c r="AT35" s="109"/>
    </row>
    <row r="36" spans="1:48" x14ac:dyDescent="0.15">
      <c r="A36" s="109"/>
      <c r="B36" s="291" t="s">
        <v>228</v>
      </c>
      <c r="C36" s="291"/>
      <c r="D36" s="291"/>
      <c r="E36" s="291"/>
      <c r="F36" s="291"/>
      <c r="G36" s="291"/>
      <c r="H36" s="291"/>
      <c r="I36" s="291"/>
      <c r="J36" s="291"/>
      <c r="K36" s="291"/>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row>
    <row r="37" spans="1:48" ht="9" customHeight="1" x14ac:dyDescent="0.15">
      <c r="A37" s="109"/>
      <c r="B37" s="291"/>
      <c r="C37" s="291"/>
      <c r="D37" s="291"/>
      <c r="E37" s="291"/>
      <c r="F37" s="291"/>
      <c r="G37" s="291"/>
      <c r="H37" s="291"/>
      <c r="I37" s="291"/>
      <c r="J37" s="291"/>
      <c r="K37" s="291"/>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row>
    <row r="38" spans="1:48" ht="5.25" customHeight="1" x14ac:dyDescent="0.15">
      <c r="A38" s="109"/>
      <c r="B38" s="370" t="s">
        <v>229</v>
      </c>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116"/>
      <c r="AQ38" s="116"/>
      <c r="AR38" s="116"/>
      <c r="AS38" s="116"/>
      <c r="AT38" s="109"/>
    </row>
    <row r="39" spans="1:48" x14ac:dyDescent="0.15">
      <c r="A39" s="109"/>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116"/>
      <c r="AQ39" s="116"/>
      <c r="AR39" s="116"/>
      <c r="AS39" s="116"/>
      <c r="AT39" s="109"/>
    </row>
    <row r="40" spans="1:48" x14ac:dyDescent="0.15">
      <c r="A40" s="109"/>
      <c r="B40" s="371" t="s">
        <v>230</v>
      </c>
      <c r="C40" s="371"/>
      <c r="D40" s="372" t="s">
        <v>231</v>
      </c>
      <c r="E40" s="372"/>
      <c r="F40" s="372"/>
      <c r="G40" s="372"/>
      <c r="H40" s="372"/>
      <c r="I40" s="372"/>
      <c r="J40" s="372"/>
      <c r="K40" s="372"/>
      <c r="L40" s="373">
        <f>機器費用</f>
        <v>0</v>
      </c>
      <c r="M40" s="374"/>
      <c r="N40" s="374"/>
      <c r="O40" s="374"/>
      <c r="P40" s="374"/>
      <c r="Q40" s="374"/>
      <c r="R40" s="374"/>
      <c r="S40" s="374"/>
      <c r="T40" s="374"/>
      <c r="U40" s="374"/>
      <c r="V40" s="377" t="s">
        <v>232</v>
      </c>
      <c r="W40" s="378"/>
      <c r="X40" s="378"/>
      <c r="Y40" s="379"/>
      <c r="Z40" s="386" t="s">
        <v>233</v>
      </c>
      <c r="AA40" s="387"/>
      <c r="AB40" s="387"/>
      <c r="AC40" s="387"/>
      <c r="AD40" s="387"/>
      <c r="AE40" s="387"/>
      <c r="AF40" s="387"/>
      <c r="AG40" s="387"/>
      <c r="AH40" s="387"/>
      <c r="AI40" s="387"/>
      <c r="AJ40" s="387"/>
      <c r="AK40" s="387"/>
      <c r="AL40" s="387"/>
      <c r="AM40" s="387"/>
      <c r="AN40" s="387"/>
      <c r="AO40" s="387"/>
      <c r="AP40" s="387"/>
      <c r="AQ40" s="387"/>
      <c r="AR40" s="387"/>
      <c r="AS40" s="387"/>
      <c r="AT40" s="117"/>
      <c r="AU40" s="111"/>
      <c r="AV40" s="118"/>
    </row>
    <row r="41" spans="1:48" ht="6.75" customHeight="1" x14ac:dyDescent="0.15">
      <c r="A41" s="109"/>
      <c r="B41" s="371"/>
      <c r="C41" s="371"/>
      <c r="D41" s="372"/>
      <c r="E41" s="372"/>
      <c r="F41" s="372"/>
      <c r="G41" s="372"/>
      <c r="H41" s="372"/>
      <c r="I41" s="372"/>
      <c r="J41" s="372"/>
      <c r="K41" s="372"/>
      <c r="L41" s="375"/>
      <c r="M41" s="376"/>
      <c r="N41" s="376"/>
      <c r="O41" s="376"/>
      <c r="P41" s="376"/>
      <c r="Q41" s="376"/>
      <c r="R41" s="376"/>
      <c r="S41" s="376"/>
      <c r="T41" s="376"/>
      <c r="U41" s="376"/>
      <c r="V41" s="380"/>
      <c r="W41" s="381"/>
      <c r="X41" s="381"/>
      <c r="Y41" s="382"/>
      <c r="Z41" s="386"/>
      <c r="AA41" s="387"/>
      <c r="AB41" s="387"/>
      <c r="AC41" s="387"/>
      <c r="AD41" s="387"/>
      <c r="AE41" s="387"/>
      <c r="AF41" s="387"/>
      <c r="AG41" s="387"/>
      <c r="AH41" s="387"/>
      <c r="AI41" s="387"/>
      <c r="AJ41" s="387"/>
      <c r="AK41" s="387"/>
      <c r="AL41" s="387"/>
      <c r="AM41" s="387"/>
      <c r="AN41" s="387"/>
      <c r="AO41" s="387"/>
      <c r="AP41" s="387"/>
      <c r="AQ41" s="387"/>
      <c r="AR41" s="387"/>
      <c r="AS41" s="387"/>
      <c r="AT41" s="117"/>
      <c r="AU41" s="111"/>
      <c r="AV41" s="109"/>
    </row>
    <row r="42" spans="1:48" ht="6.75" customHeight="1" x14ac:dyDescent="0.15">
      <c r="A42" s="109"/>
      <c r="B42" s="371"/>
      <c r="C42" s="371"/>
      <c r="D42" s="372"/>
      <c r="E42" s="372"/>
      <c r="F42" s="372"/>
      <c r="G42" s="372"/>
      <c r="H42" s="372"/>
      <c r="I42" s="372"/>
      <c r="J42" s="372"/>
      <c r="K42" s="372"/>
      <c r="L42" s="375"/>
      <c r="M42" s="376"/>
      <c r="N42" s="376"/>
      <c r="O42" s="376"/>
      <c r="P42" s="376"/>
      <c r="Q42" s="376"/>
      <c r="R42" s="376"/>
      <c r="S42" s="376"/>
      <c r="T42" s="376"/>
      <c r="U42" s="376"/>
      <c r="V42" s="380"/>
      <c r="W42" s="381"/>
      <c r="X42" s="381"/>
      <c r="Y42" s="382"/>
      <c r="Z42" s="386"/>
      <c r="AA42" s="387"/>
      <c r="AB42" s="387"/>
      <c r="AC42" s="387"/>
      <c r="AD42" s="387"/>
      <c r="AE42" s="387"/>
      <c r="AF42" s="387"/>
      <c r="AG42" s="387"/>
      <c r="AH42" s="387"/>
      <c r="AI42" s="387"/>
      <c r="AJ42" s="387"/>
      <c r="AK42" s="387"/>
      <c r="AL42" s="387"/>
      <c r="AM42" s="387"/>
      <c r="AN42" s="387"/>
      <c r="AO42" s="387"/>
      <c r="AP42" s="387"/>
      <c r="AQ42" s="387"/>
      <c r="AR42" s="387"/>
      <c r="AS42" s="387"/>
      <c r="AT42" s="117"/>
      <c r="AU42" s="111"/>
      <c r="AV42" s="109"/>
    </row>
    <row r="43" spans="1:48" ht="6.75" customHeight="1" x14ac:dyDescent="0.15">
      <c r="A43" s="109"/>
      <c r="B43" s="371"/>
      <c r="C43" s="371"/>
      <c r="D43" s="372"/>
      <c r="E43" s="372"/>
      <c r="F43" s="372"/>
      <c r="G43" s="372"/>
      <c r="H43" s="372"/>
      <c r="I43" s="372"/>
      <c r="J43" s="372"/>
      <c r="K43" s="372"/>
      <c r="L43" s="375"/>
      <c r="M43" s="376"/>
      <c r="N43" s="376"/>
      <c r="O43" s="376"/>
      <c r="P43" s="376"/>
      <c r="Q43" s="376"/>
      <c r="R43" s="376"/>
      <c r="S43" s="376"/>
      <c r="T43" s="376"/>
      <c r="U43" s="376"/>
      <c r="V43" s="383"/>
      <c r="W43" s="384"/>
      <c r="X43" s="384"/>
      <c r="Y43" s="385"/>
      <c r="Z43" s="388"/>
      <c r="AA43" s="387"/>
      <c r="AB43" s="387"/>
      <c r="AC43" s="387"/>
      <c r="AD43" s="387"/>
      <c r="AE43" s="387"/>
      <c r="AF43" s="387"/>
      <c r="AG43" s="387"/>
      <c r="AH43" s="387"/>
      <c r="AI43" s="387"/>
      <c r="AJ43" s="387"/>
      <c r="AK43" s="387"/>
      <c r="AL43" s="387"/>
      <c r="AM43" s="387"/>
      <c r="AN43" s="387"/>
      <c r="AO43" s="387"/>
      <c r="AP43" s="387"/>
      <c r="AQ43" s="387"/>
      <c r="AR43" s="387"/>
      <c r="AS43" s="387"/>
      <c r="AT43" s="117"/>
      <c r="AV43" s="109"/>
    </row>
    <row r="44" spans="1:48" ht="12" customHeight="1" x14ac:dyDescent="0.15">
      <c r="A44" s="109"/>
      <c r="B44" s="371" t="s">
        <v>234</v>
      </c>
      <c r="C44" s="371"/>
      <c r="D44" s="352" t="s">
        <v>235</v>
      </c>
      <c r="E44" s="352"/>
      <c r="F44" s="352"/>
      <c r="G44" s="352"/>
      <c r="H44" s="352"/>
      <c r="I44" s="352"/>
      <c r="J44" s="352"/>
      <c r="K44" s="352"/>
      <c r="L44" s="373" t="e">
        <f>平均納品金額</f>
        <v>#DIV/0!</v>
      </c>
      <c r="M44" s="374"/>
      <c r="N44" s="374"/>
      <c r="O44" s="374"/>
      <c r="P44" s="374"/>
      <c r="Q44" s="374"/>
      <c r="R44" s="374"/>
      <c r="S44" s="374"/>
      <c r="T44" s="374"/>
      <c r="U44" s="400"/>
      <c r="V44" s="378" t="s">
        <v>232</v>
      </c>
      <c r="W44" s="378"/>
      <c r="X44" s="378"/>
      <c r="Y44" s="379"/>
      <c r="Z44" s="386" t="s">
        <v>236</v>
      </c>
      <c r="AA44" s="405"/>
      <c r="AB44" s="405"/>
      <c r="AC44" s="405"/>
      <c r="AD44" s="405"/>
      <c r="AE44" s="405"/>
      <c r="AF44" s="405"/>
      <c r="AG44" s="405"/>
      <c r="AH44" s="405"/>
      <c r="AI44" s="405"/>
      <c r="AJ44" s="405"/>
      <c r="AK44" s="405"/>
      <c r="AL44" s="405"/>
      <c r="AM44" s="405"/>
      <c r="AN44" s="405"/>
      <c r="AO44" s="405"/>
      <c r="AP44" s="405"/>
      <c r="AQ44" s="405"/>
      <c r="AR44" s="405"/>
      <c r="AS44" s="405"/>
      <c r="AT44" s="109"/>
      <c r="AV44" s="118"/>
    </row>
    <row r="45" spans="1:48" ht="6.75" customHeight="1" x14ac:dyDescent="0.15">
      <c r="A45" s="109"/>
      <c r="B45" s="371"/>
      <c r="C45" s="371"/>
      <c r="D45" s="398"/>
      <c r="E45" s="398"/>
      <c r="F45" s="398"/>
      <c r="G45" s="398"/>
      <c r="H45" s="398"/>
      <c r="I45" s="398"/>
      <c r="J45" s="398"/>
      <c r="K45" s="398"/>
      <c r="L45" s="375"/>
      <c r="M45" s="376"/>
      <c r="N45" s="376"/>
      <c r="O45" s="376"/>
      <c r="P45" s="376"/>
      <c r="Q45" s="376"/>
      <c r="R45" s="376"/>
      <c r="S45" s="376"/>
      <c r="T45" s="376"/>
      <c r="U45" s="401"/>
      <c r="V45" s="381"/>
      <c r="W45" s="381"/>
      <c r="X45" s="381"/>
      <c r="Y45" s="382"/>
      <c r="Z45" s="386"/>
      <c r="AA45" s="405"/>
      <c r="AB45" s="405"/>
      <c r="AC45" s="405"/>
      <c r="AD45" s="405"/>
      <c r="AE45" s="405"/>
      <c r="AF45" s="405"/>
      <c r="AG45" s="405"/>
      <c r="AH45" s="405"/>
      <c r="AI45" s="405"/>
      <c r="AJ45" s="405"/>
      <c r="AK45" s="405"/>
      <c r="AL45" s="405"/>
      <c r="AM45" s="405"/>
      <c r="AN45" s="405"/>
      <c r="AO45" s="405"/>
      <c r="AP45" s="405"/>
      <c r="AQ45" s="405"/>
      <c r="AR45" s="405"/>
      <c r="AS45" s="405"/>
      <c r="AT45" s="109"/>
      <c r="AV45" s="109"/>
    </row>
    <row r="46" spans="1:48" ht="6.75" customHeight="1" x14ac:dyDescent="0.15">
      <c r="A46" s="109"/>
      <c r="B46" s="371"/>
      <c r="C46" s="371"/>
      <c r="D46" s="398"/>
      <c r="E46" s="398"/>
      <c r="F46" s="398"/>
      <c r="G46" s="398"/>
      <c r="H46" s="398"/>
      <c r="I46" s="398"/>
      <c r="J46" s="398"/>
      <c r="K46" s="398"/>
      <c r="L46" s="375"/>
      <c r="M46" s="376"/>
      <c r="N46" s="376"/>
      <c r="O46" s="376"/>
      <c r="P46" s="376"/>
      <c r="Q46" s="376"/>
      <c r="R46" s="376"/>
      <c r="S46" s="376"/>
      <c r="T46" s="376"/>
      <c r="U46" s="401"/>
      <c r="V46" s="381"/>
      <c r="W46" s="381"/>
      <c r="X46" s="381"/>
      <c r="Y46" s="382"/>
      <c r="Z46" s="386"/>
      <c r="AA46" s="387"/>
      <c r="AB46" s="387"/>
      <c r="AC46" s="387"/>
      <c r="AD46" s="387"/>
      <c r="AE46" s="387"/>
      <c r="AF46" s="387"/>
      <c r="AG46" s="387"/>
      <c r="AH46" s="387"/>
      <c r="AI46" s="387"/>
      <c r="AJ46" s="387"/>
      <c r="AK46" s="387"/>
      <c r="AL46" s="387"/>
      <c r="AM46" s="387"/>
      <c r="AN46" s="387"/>
      <c r="AO46" s="387"/>
      <c r="AP46" s="387"/>
      <c r="AQ46" s="387"/>
      <c r="AR46" s="387"/>
      <c r="AS46" s="387"/>
      <c r="AT46" s="109"/>
      <c r="AV46" s="109"/>
    </row>
    <row r="47" spans="1:48" ht="6.75" customHeight="1" x14ac:dyDescent="0.15">
      <c r="A47" s="109"/>
      <c r="B47" s="371"/>
      <c r="C47" s="371"/>
      <c r="D47" s="399"/>
      <c r="E47" s="399"/>
      <c r="F47" s="399"/>
      <c r="G47" s="399"/>
      <c r="H47" s="399"/>
      <c r="I47" s="399"/>
      <c r="J47" s="399"/>
      <c r="K47" s="399"/>
      <c r="L47" s="402"/>
      <c r="M47" s="403"/>
      <c r="N47" s="403"/>
      <c r="O47" s="403"/>
      <c r="P47" s="403"/>
      <c r="Q47" s="403"/>
      <c r="R47" s="403"/>
      <c r="S47" s="403"/>
      <c r="T47" s="403"/>
      <c r="U47" s="404"/>
      <c r="V47" s="381"/>
      <c r="W47" s="381"/>
      <c r="X47" s="381"/>
      <c r="Y47" s="382"/>
      <c r="Z47" s="386"/>
      <c r="AA47" s="405"/>
      <c r="AB47" s="405"/>
      <c r="AC47" s="405"/>
      <c r="AD47" s="405"/>
      <c r="AE47" s="405"/>
      <c r="AF47" s="405"/>
      <c r="AG47" s="405"/>
      <c r="AH47" s="405"/>
      <c r="AI47" s="405"/>
      <c r="AJ47" s="405"/>
      <c r="AK47" s="405"/>
      <c r="AL47" s="405"/>
      <c r="AM47" s="405"/>
      <c r="AN47" s="405"/>
      <c r="AO47" s="405"/>
      <c r="AP47" s="405"/>
      <c r="AQ47" s="405"/>
      <c r="AR47" s="405"/>
      <c r="AS47" s="405"/>
      <c r="AT47" s="109"/>
      <c r="AV47" s="109"/>
    </row>
    <row r="48" spans="1:48" ht="27" customHeight="1" x14ac:dyDescent="0.15">
      <c r="A48" s="109"/>
      <c r="B48" s="371" t="s">
        <v>237</v>
      </c>
      <c r="C48" s="371"/>
      <c r="D48" s="371"/>
      <c r="E48" s="371"/>
      <c r="F48" s="371"/>
      <c r="G48" s="371"/>
      <c r="H48" s="371"/>
      <c r="I48" s="371"/>
      <c r="J48" s="371"/>
      <c r="K48" s="406"/>
      <c r="L48" s="407">
        <f>納入先</f>
        <v>0</v>
      </c>
      <c r="M48" s="408"/>
      <c r="N48" s="408"/>
      <c r="O48" s="408"/>
      <c r="P48" s="408"/>
      <c r="Q48" s="408"/>
      <c r="R48" s="408"/>
      <c r="S48" s="408"/>
      <c r="T48" s="408"/>
      <c r="U48" s="408"/>
      <c r="V48" s="409"/>
      <c r="W48" s="409"/>
      <c r="X48" s="409"/>
      <c r="Y48" s="410"/>
      <c r="Z48" s="386" t="s">
        <v>238</v>
      </c>
      <c r="AA48" s="405"/>
      <c r="AB48" s="405"/>
      <c r="AC48" s="405"/>
      <c r="AD48" s="405"/>
      <c r="AE48" s="405"/>
      <c r="AF48" s="405"/>
      <c r="AG48" s="405"/>
      <c r="AH48" s="405"/>
      <c r="AI48" s="405"/>
      <c r="AJ48" s="405"/>
      <c r="AK48" s="405"/>
      <c r="AL48" s="405"/>
      <c r="AM48" s="405"/>
      <c r="AN48" s="405"/>
      <c r="AO48" s="405"/>
      <c r="AP48" s="405"/>
      <c r="AQ48" s="405"/>
      <c r="AR48" s="405"/>
      <c r="AS48" s="405"/>
      <c r="AT48" s="109"/>
      <c r="AU48" s="119"/>
      <c r="AV48" s="118"/>
    </row>
    <row r="49" spans="1:48" ht="5.25" customHeight="1" x14ac:dyDescent="0.15">
      <c r="A49" s="109"/>
      <c r="B49" s="120"/>
      <c r="C49" s="120"/>
      <c r="D49" s="120"/>
      <c r="E49" s="120"/>
      <c r="F49" s="120"/>
      <c r="G49" s="120"/>
      <c r="H49" s="120"/>
      <c r="I49" s="120"/>
      <c r="J49" s="120"/>
      <c r="K49" s="107"/>
      <c r="L49" s="107"/>
      <c r="M49" s="107"/>
      <c r="N49" s="107"/>
      <c r="O49" s="107"/>
      <c r="P49" s="107"/>
      <c r="Q49" s="107"/>
      <c r="R49" s="107"/>
      <c r="S49" s="107"/>
      <c r="T49" s="107"/>
      <c r="U49" s="107"/>
      <c r="V49" s="107"/>
      <c r="W49" s="107"/>
      <c r="X49" s="107"/>
      <c r="Y49" s="107"/>
      <c r="Z49" s="121"/>
      <c r="AA49" s="121"/>
      <c r="AB49" s="121"/>
      <c r="AC49" s="121"/>
      <c r="AD49" s="121"/>
      <c r="AE49" s="121"/>
      <c r="AF49" s="121"/>
      <c r="AG49" s="121"/>
      <c r="AH49" s="121"/>
      <c r="AI49" s="121"/>
      <c r="AJ49" s="121"/>
      <c r="AK49" s="121"/>
      <c r="AL49" s="121"/>
      <c r="AM49" s="121"/>
      <c r="AN49" s="121"/>
      <c r="AO49" s="121"/>
      <c r="AP49" s="121"/>
      <c r="AQ49" s="121"/>
      <c r="AR49" s="121"/>
      <c r="AS49" s="121"/>
      <c r="AU49" s="119"/>
      <c r="AV49" s="118"/>
    </row>
    <row r="50" spans="1:48" x14ac:dyDescent="0.15">
      <c r="A50" s="116"/>
      <c r="B50" s="291" t="s">
        <v>239</v>
      </c>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122"/>
      <c r="AA50" s="122"/>
      <c r="AB50" s="122"/>
      <c r="AC50" s="122"/>
      <c r="AD50" s="122"/>
      <c r="AE50" s="122"/>
      <c r="AF50" s="122"/>
      <c r="AG50" s="122"/>
      <c r="AH50" s="122"/>
      <c r="AI50" s="122"/>
      <c r="AJ50" s="122"/>
      <c r="AK50" s="122"/>
      <c r="AL50" s="122"/>
      <c r="AM50" s="122"/>
      <c r="AN50" s="122"/>
      <c r="AO50" s="122"/>
      <c r="AP50" s="122"/>
      <c r="AQ50" s="122"/>
      <c r="AR50" s="122"/>
      <c r="AS50" s="122"/>
      <c r="AT50" s="109"/>
      <c r="AV50" s="109"/>
    </row>
    <row r="51" spans="1:48" x14ac:dyDescent="0.15">
      <c r="A51" s="116"/>
      <c r="B51" s="292"/>
      <c r="C51" s="292"/>
      <c r="D51" s="292"/>
      <c r="E51" s="292"/>
      <c r="F51" s="292"/>
      <c r="G51" s="292"/>
      <c r="H51" s="292"/>
      <c r="I51" s="292"/>
      <c r="J51" s="292"/>
      <c r="K51" s="292"/>
      <c r="L51" s="291"/>
      <c r="M51" s="291"/>
      <c r="N51" s="291"/>
      <c r="O51" s="291"/>
      <c r="P51" s="291"/>
      <c r="Q51" s="291"/>
      <c r="R51" s="291"/>
      <c r="S51" s="291"/>
      <c r="T51" s="291"/>
      <c r="U51" s="291"/>
      <c r="V51" s="291"/>
      <c r="W51" s="291"/>
      <c r="X51" s="291"/>
      <c r="Y51" s="291"/>
      <c r="Z51" s="122"/>
      <c r="AA51" s="122"/>
      <c r="AB51" s="122"/>
      <c r="AC51" s="122"/>
      <c r="AD51" s="122"/>
      <c r="AE51" s="122"/>
      <c r="AF51" s="122"/>
      <c r="AG51" s="122"/>
      <c r="AH51" s="122"/>
      <c r="AI51" s="122"/>
      <c r="AJ51" s="122"/>
      <c r="AK51" s="122"/>
      <c r="AL51" s="122"/>
      <c r="AM51" s="122"/>
      <c r="AN51" s="122"/>
      <c r="AO51" s="122"/>
      <c r="AP51" s="122"/>
      <c r="AQ51" s="122"/>
      <c r="AR51" s="122"/>
      <c r="AS51" s="122"/>
      <c r="AT51" s="109"/>
      <c r="AV51" s="109"/>
    </row>
    <row r="52" spans="1:48" ht="12.75" customHeight="1" x14ac:dyDescent="0.15">
      <c r="A52" s="109"/>
      <c r="B52" s="389" t="s">
        <v>240</v>
      </c>
      <c r="C52" s="390"/>
      <c r="D52" s="390"/>
      <c r="E52" s="390"/>
      <c r="F52" s="390"/>
      <c r="G52" s="390"/>
      <c r="H52" s="390"/>
      <c r="I52" s="390"/>
      <c r="J52" s="390"/>
      <c r="K52" s="390"/>
      <c r="L52" s="395">
        <f>設定費用</f>
        <v>0</v>
      </c>
      <c r="M52" s="395"/>
      <c r="N52" s="395"/>
      <c r="O52" s="395"/>
      <c r="P52" s="395"/>
      <c r="Q52" s="395"/>
      <c r="R52" s="395"/>
      <c r="S52" s="395"/>
      <c r="T52" s="395"/>
      <c r="U52" s="395"/>
      <c r="V52" s="396" t="s">
        <v>232</v>
      </c>
      <c r="W52" s="397"/>
      <c r="X52" s="397"/>
      <c r="Y52" s="397"/>
      <c r="Z52" s="386" t="s">
        <v>241</v>
      </c>
      <c r="AA52" s="387"/>
      <c r="AB52" s="387"/>
      <c r="AC52" s="387"/>
      <c r="AD52" s="387"/>
      <c r="AE52" s="387"/>
      <c r="AF52" s="387"/>
      <c r="AG52" s="387"/>
      <c r="AH52" s="387"/>
      <c r="AI52" s="387"/>
      <c r="AJ52" s="387"/>
      <c r="AK52" s="387"/>
      <c r="AL52" s="387"/>
      <c r="AM52" s="387"/>
      <c r="AN52" s="387"/>
      <c r="AO52" s="387"/>
      <c r="AP52" s="387"/>
      <c r="AQ52" s="387"/>
      <c r="AR52" s="387"/>
      <c r="AS52" s="387"/>
      <c r="AT52" s="109"/>
      <c r="AV52" s="118"/>
    </row>
    <row r="53" spans="1:48" ht="12.75" customHeight="1" x14ac:dyDescent="0.15">
      <c r="A53" s="109"/>
      <c r="B53" s="391"/>
      <c r="C53" s="392"/>
      <c r="D53" s="392"/>
      <c r="E53" s="392"/>
      <c r="F53" s="392"/>
      <c r="G53" s="392"/>
      <c r="H53" s="392"/>
      <c r="I53" s="392"/>
      <c r="J53" s="392"/>
      <c r="K53" s="392"/>
      <c r="L53" s="395"/>
      <c r="M53" s="395"/>
      <c r="N53" s="395"/>
      <c r="O53" s="395"/>
      <c r="P53" s="395"/>
      <c r="Q53" s="395"/>
      <c r="R53" s="395"/>
      <c r="S53" s="395"/>
      <c r="T53" s="395"/>
      <c r="U53" s="395"/>
      <c r="V53" s="397"/>
      <c r="W53" s="397"/>
      <c r="X53" s="397"/>
      <c r="Y53" s="397"/>
      <c r="Z53" s="386"/>
      <c r="AA53" s="387"/>
      <c r="AB53" s="387"/>
      <c r="AC53" s="387"/>
      <c r="AD53" s="387"/>
      <c r="AE53" s="387"/>
      <c r="AF53" s="387"/>
      <c r="AG53" s="387"/>
      <c r="AH53" s="387"/>
      <c r="AI53" s="387"/>
      <c r="AJ53" s="387"/>
      <c r="AK53" s="387"/>
      <c r="AL53" s="387"/>
      <c r="AM53" s="387"/>
      <c r="AN53" s="387"/>
      <c r="AO53" s="387"/>
      <c r="AP53" s="387"/>
      <c r="AQ53" s="387"/>
      <c r="AR53" s="387"/>
      <c r="AS53" s="387"/>
      <c r="AT53" s="109"/>
      <c r="AV53" s="109"/>
    </row>
    <row r="54" spans="1:48" ht="12.75" customHeight="1" x14ac:dyDescent="0.15">
      <c r="A54" s="109"/>
      <c r="B54" s="393"/>
      <c r="C54" s="394"/>
      <c r="D54" s="394"/>
      <c r="E54" s="394"/>
      <c r="F54" s="394"/>
      <c r="G54" s="394"/>
      <c r="H54" s="394"/>
      <c r="I54" s="394"/>
      <c r="J54" s="394"/>
      <c r="K54" s="394"/>
      <c r="L54" s="395"/>
      <c r="M54" s="395"/>
      <c r="N54" s="395"/>
      <c r="O54" s="395"/>
      <c r="P54" s="395"/>
      <c r="Q54" s="395"/>
      <c r="R54" s="395"/>
      <c r="S54" s="395"/>
      <c r="T54" s="395"/>
      <c r="U54" s="395"/>
      <c r="V54" s="397"/>
      <c r="W54" s="397"/>
      <c r="X54" s="397"/>
      <c r="Y54" s="397"/>
      <c r="Z54" s="388"/>
      <c r="AA54" s="387"/>
      <c r="AB54" s="387"/>
      <c r="AC54" s="387"/>
      <c r="AD54" s="387"/>
      <c r="AE54" s="387"/>
      <c r="AF54" s="387"/>
      <c r="AG54" s="387"/>
      <c r="AH54" s="387"/>
      <c r="AI54" s="387"/>
      <c r="AJ54" s="387"/>
      <c r="AK54" s="387"/>
      <c r="AL54" s="387"/>
      <c r="AM54" s="387"/>
      <c r="AN54" s="387"/>
      <c r="AO54" s="387"/>
      <c r="AP54" s="387"/>
      <c r="AQ54" s="387"/>
      <c r="AR54" s="387"/>
      <c r="AS54" s="387"/>
      <c r="AT54" s="109"/>
      <c r="AV54" s="109"/>
    </row>
    <row r="55" spans="1:48" ht="8.25" customHeight="1" x14ac:dyDescent="0.1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09"/>
    </row>
    <row r="56" spans="1:48" x14ac:dyDescent="0.15">
      <c r="A56" s="109"/>
      <c r="B56" s="291" t="s">
        <v>242</v>
      </c>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109"/>
    </row>
    <row r="57" spans="1:48" ht="12.75" thickBot="1" x14ac:dyDescent="0.2">
      <c r="A57" s="109"/>
      <c r="B57" s="292"/>
      <c r="C57" s="292"/>
      <c r="D57" s="292"/>
      <c r="E57" s="292"/>
      <c r="F57" s="292"/>
      <c r="G57" s="292"/>
      <c r="H57" s="292"/>
      <c r="I57" s="292"/>
      <c r="J57" s="292"/>
      <c r="K57" s="292"/>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109"/>
    </row>
    <row r="58" spans="1:48" x14ac:dyDescent="0.15">
      <c r="A58" s="109"/>
      <c r="B58" s="293" t="s">
        <v>243</v>
      </c>
      <c r="C58" s="294"/>
      <c r="D58" s="294"/>
      <c r="E58" s="294"/>
      <c r="F58" s="294"/>
      <c r="G58" s="294"/>
      <c r="H58" s="294"/>
      <c r="I58" s="294"/>
      <c r="J58" s="294"/>
      <c r="K58" s="294"/>
      <c r="L58" s="434"/>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6"/>
      <c r="AT58" s="109"/>
      <c r="AV58" s="110" t="str">
        <f>IF(L58&lt;&gt;"","OK","必須")</f>
        <v>必須</v>
      </c>
    </row>
    <row r="59" spans="1:48" x14ac:dyDescent="0.15">
      <c r="A59" s="109"/>
      <c r="B59" s="303"/>
      <c r="C59" s="304"/>
      <c r="D59" s="304"/>
      <c r="E59" s="304"/>
      <c r="F59" s="304"/>
      <c r="G59" s="304"/>
      <c r="H59" s="304"/>
      <c r="I59" s="304"/>
      <c r="J59" s="304"/>
      <c r="K59" s="304"/>
      <c r="L59" s="437"/>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9"/>
      <c r="AT59" s="109"/>
    </row>
    <row r="60" spans="1:48" x14ac:dyDescent="0.15">
      <c r="A60" s="109"/>
      <c r="B60" s="303"/>
      <c r="C60" s="304"/>
      <c r="D60" s="304"/>
      <c r="E60" s="304"/>
      <c r="F60" s="304"/>
      <c r="G60" s="304"/>
      <c r="H60" s="304"/>
      <c r="I60" s="304"/>
      <c r="J60" s="304"/>
      <c r="K60" s="304"/>
      <c r="L60" s="437"/>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9"/>
      <c r="AT60" s="109"/>
    </row>
    <row r="61" spans="1:48" ht="12.75" thickBot="1" x14ac:dyDescent="0.2">
      <c r="A61" s="109"/>
      <c r="B61" s="295"/>
      <c r="C61" s="296"/>
      <c r="D61" s="296"/>
      <c r="E61" s="296"/>
      <c r="F61" s="296"/>
      <c r="G61" s="296"/>
      <c r="H61" s="296"/>
      <c r="I61" s="296"/>
      <c r="J61" s="296"/>
      <c r="K61" s="296"/>
      <c r="L61" s="440"/>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2"/>
      <c r="AT61" s="109"/>
    </row>
    <row r="62" spans="1:48" x14ac:dyDescent="0.15">
      <c r="A62" s="109"/>
      <c r="B62" s="443" t="s">
        <v>244</v>
      </c>
      <c r="C62" s="443"/>
      <c r="D62" s="443"/>
      <c r="E62" s="443"/>
      <c r="F62" s="443"/>
      <c r="G62" s="443"/>
      <c r="H62" s="443"/>
      <c r="I62" s="443"/>
      <c r="J62" s="443"/>
      <c r="K62" s="443"/>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109"/>
    </row>
    <row r="63" spans="1:48" x14ac:dyDescent="0.15">
      <c r="A63" s="109"/>
      <c r="B63" s="291"/>
      <c r="C63" s="291"/>
      <c r="D63" s="291"/>
      <c r="E63" s="291"/>
      <c r="F63" s="291"/>
      <c r="G63" s="291"/>
      <c r="H63" s="291"/>
      <c r="I63" s="291"/>
      <c r="J63" s="291"/>
      <c r="K63" s="291"/>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row>
    <row r="64" spans="1:48" ht="12" customHeight="1" x14ac:dyDescent="0.15">
      <c r="A64" s="278" t="s">
        <v>211</v>
      </c>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80"/>
    </row>
    <row r="65" spans="1:48" ht="12" customHeight="1" x14ac:dyDescent="0.15">
      <c r="A65" s="281"/>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3"/>
    </row>
    <row r="66" spans="1:48" x14ac:dyDescent="0.15">
      <c r="A66" s="284" t="str">
        <f>"【"&amp;製品カテゴリ&amp;"】"</f>
        <v>【配膳ロボット】</v>
      </c>
      <c r="B66" s="284"/>
      <c r="C66" s="284"/>
      <c r="D66" s="284"/>
      <c r="E66" s="284"/>
      <c r="F66" s="284"/>
      <c r="G66" s="284"/>
      <c r="H66" s="284"/>
      <c r="I66" s="284"/>
      <c r="J66" s="284"/>
      <c r="K66" s="284"/>
      <c r="L66" s="284"/>
      <c r="M66" s="284"/>
      <c r="N66" s="284"/>
      <c r="O66" s="284"/>
      <c r="P66" s="284"/>
      <c r="Q66" s="284"/>
      <c r="R66" s="284"/>
      <c r="S66" s="284"/>
      <c r="T66" s="284"/>
      <c r="U66" s="284"/>
      <c r="V66" s="284"/>
      <c r="W66" s="284"/>
      <c r="X66" s="109"/>
      <c r="Y66" s="109"/>
      <c r="Z66" s="109"/>
      <c r="AA66" s="109"/>
      <c r="AB66" s="109"/>
      <c r="AC66" s="109"/>
      <c r="AD66" s="109"/>
      <c r="AE66" s="109"/>
      <c r="AF66" s="109"/>
      <c r="AG66" s="109"/>
      <c r="AH66" s="109"/>
      <c r="AI66" s="109"/>
      <c r="AJ66" s="109"/>
      <c r="AK66" s="109"/>
      <c r="AL66" s="109"/>
      <c r="AM66" s="109"/>
      <c r="AN66" s="109"/>
      <c r="AO66" s="109"/>
      <c r="AP66" s="288" t="s">
        <v>245</v>
      </c>
      <c r="AQ66" s="288"/>
      <c r="AR66" s="288"/>
      <c r="AS66" s="288"/>
      <c r="AT66" s="288"/>
    </row>
    <row r="67" spans="1:48" x14ac:dyDescent="0.15">
      <c r="A67" s="285"/>
      <c r="B67" s="285"/>
      <c r="C67" s="285"/>
      <c r="D67" s="285"/>
      <c r="E67" s="285"/>
      <c r="F67" s="285"/>
      <c r="G67" s="285"/>
      <c r="H67" s="285"/>
      <c r="I67" s="285"/>
      <c r="J67" s="285"/>
      <c r="K67" s="285"/>
      <c r="L67" s="285"/>
      <c r="M67" s="285"/>
      <c r="N67" s="285"/>
      <c r="O67" s="285"/>
      <c r="P67" s="285"/>
      <c r="Q67" s="285"/>
      <c r="R67" s="285"/>
      <c r="S67" s="285"/>
      <c r="T67" s="285"/>
      <c r="U67" s="285"/>
      <c r="V67" s="285"/>
      <c r="W67" s="285"/>
      <c r="X67" s="109"/>
      <c r="Y67" s="109"/>
      <c r="Z67" s="109"/>
      <c r="AA67" s="109"/>
      <c r="AB67" s="109"/>
      <c r="AC67" s="109"/>
      <c r="AD67" s="109"/>
      <c r="AE67" s="109"/>
      <c r="AF67" s="109"/>
      <c r="AG67" s="109"/>
      <c r="AH67" s="109"/>
      <c r="AI67" s="109"/>
      <c r="AJ67" s="109"/>
      <c r="AK67" s="109"/>
      <c r="AL67" s="109"/>
      <c r="AM67" s="109"/>
      <c r="AN67" s="109"/>
      <c r="AO67" s="109"/>
      <c r="AP67" s="289"/>
      <c r="AQ67" s="289"/>
      <c r="AR67" s="289"/>
      <c r="AS67" s="289"/>
      <c r="AT67" s="289"/>
    </row>
    <row r="68" spans="1:48" x14ac:dyDescent="0.15">
      <c r="A68" s="109"/>
      <c r="B68" s="291" t="s">
        <v>246</v>
      </c>
      <c r="C68" s="291"/>
      <c r="D68" s="291"/>
      <c r="E68" s="291"/>
      <c r="F68" s="291"/>
      <c r="G68" s="291"/>
      <c r="H68" s="291"/>
      <c r="I68" s="291"/>
      <c r="J68" s="291"/>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row>
    <row r="69" spans="1:48" x14ac:dyDescent="0.15">
      <c r="A69" s="109"/>
      <c r="B69" s="291"/>
      <c r="C69" s="291"/>
      <c r="D69" s="291"/>
      <c r="E69" s="291"/>
      <c r="F69" s="291"/>
      <c r="G69" s="291"/>
      <c r="H69" s="291"/>
      <c r="I69" s="291"/>
      <c r="J69" s="291"/>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row>
    <row r="70" spans="1:48" x14ac:dyDescent="0.15">
      <c r="A70" s="109"/>
      <c r="B70" s="291" t="s">
        <v>247</v>
      </c>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109"/>
    </row>
    <row r="71" spans="1:48" ht="12.75" thickBot="1" x14ac:dyDescent="0.2">
      <c r="A71" s="109"/>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1"/>
      <c r="AS71" s="291"/>
      <c r="AT71" s="109"/>
    </row>
    <row r="72" spans="1:48" ht="12.75" thickBot="1" x14ac:dyDescent="0.2">
      <c r="A72" s="109"/>
      <c r="B72" s="411" t="s">
        <v>248</v>
      </c>
      <c r="C72" s="412"/>
      <c r="D72" s="417" t="s">
        <v>249</v>
      </c>
      <c r="E72" s="418"/>
      <c r="F72" s="418"/>
      <c r="G72" s="418"/>
      <c r="H72" s="418"/>
      <c r="I72" s="419"/>
      <c r="J72" s="426" t="s">
        <v>250</v>
      </c>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32"/>
      <c r="AS72" s="433"/>
      <c r="AT72" s="109"/>
    </row>
    <row r="73" spans="1:48" ht="12.75" thickBot="1" x14ac:dyDescent="0.2">
      <c r="A73" s="109"/>
      <c r="B73" s="413"/>
      <c r="C73" s="414"/>
      <c r="D73" s="420"/>
      <c r="E73" s="421"/>
      <c r="F73" s="421"/>
      <c r="G73" s="421"/>
      <c r="H73" s="421"/>
      <c r="I73" s="422"/>
      <c r="J73" s="428"/>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32"/>
      <c r="AS73" s="433"/>
      <c r="AT73" s="109"/>
      <c r="AU73" s="119" t="b">
        <v>0</v>
      </c>
      <c r="AV73" s="110" t="str">
        <f>IF(AU73,"OK","必須")</f>
        <v>必須</v>
      </c>
    </row>
    <row r="74" spans="1:48" ht="12.75" thickBot="1" x14ac:dyDescent="0.2">
      <c r="A74" s="109"/>
      <c r="B74" s="415"/>
      <c r="C74" s="416"/>
      <c r="D74" s="423"/>
      <c r="E74" s="424"/>
      <c r="F74" s="424"/>
      <c r="G74" s="424"/>
      <c r="H74" s="424"/>
      <c r="I74" s="425"/>
      <c r="J74" s="430"/>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2"/>
      <c r="AS74" s="433"/>
      <c r="AT74" s="109"/>
      <c r="AU74" s="119"/>
    </row>
    <row r="75" spans="1:48" ht="12.75" thickBot="1" x14ac:dyDescent="0.2">
      <c r="A75" s="109"/>
      <c r="B75" s="411" t="s">
        <v>251</v>
      </c>
      <c r="C75" s="412"/>
      <c r="D75" s="417" t="s">
        <v>249</v>
      </c>
      <c r="E75" s="418"/>
      <c r="F75" s="418"/>
      <c r="G75" s="418"/>
      <c r="H75" s="418"/>
      <c r="I75" s="419"/>
      <c r="J75" s="426" t="s">
        <v>252</v>
      </c>
      <c r="K75" s="427"/>
      <c r="L75" s="427"/>
      <c r="M75" s="427"/>
      <c r="N75" s="427"/>
      <c r="O75" s="427"/>
      <c r="P75" s="427"/>
      <c r="Q75" s="427"/>
      <c r="R75" s="427"/>
      <c r="S75" s="427"/>
      <c r="T75" s="427"/>
      <c r="U75" s="427"/>
      <c r="V75" s="427"/>
      <c r="W75" s="427"/>
      <c r="X75" s="427"/>
      <c r="Y75" s="427"/>
      <c r="Z75" s="427"/>
      <c r="AA75" s="427"/>
      <c r="AB75" s="427"/>
      <c r="AC75" s="427"/>
      <c r="AD75" s="427"/>
      <c r="AE75" s="427"/>
      <c r="AF75" s="427"/>
      <c r="AG75" s="427"/>
      <c r="AH75" s="427"/>
      <c r="AI75" s="427"/>
      <c r="AJ75" s="427"/>
      <c r="AK75" s="427"/>
      <c r="AL75" s="427"/>
      <c r="AM75" s="427"/>
      <c r="AN75" s="427"/>
      <c r="AO75" s="427"/>
      <c r="AP75" s="427"/>
      <c r="AQ75" s="427"/>
      <c r="AR75" s="432"/>
      <c r="AS75" s="433"/>
      <c r="AT75" s="109"/>
      <c r="AU75" s="119"/>
    </row>
    <row r="76" spans="1:48" ht="12.75" thickBot="1" x14ac:dyDescent="0.2">
      <c r="A76" s="109"/>
      <c r="B76" s="413"/>
      <c r="C76" s="414"/>
      <c r="D76" s="420"/>
      <c r="E76" s="421"/>
      <c r="F76" s="421"/>
      <c r="G76" s="421"/>
      <c r="H76" s="421"/>
      <c r="I76" s="422"/>
      <c r="J76" s="428"/>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32"/>
      <c r="AS76" s="433"/>
      <c r="AT76" s="109"/>
      <c r="AU76" s="119"/>
    </row>
    <row r="77" spans="1:48" ht="12.75" thickBot="1" x14ac:dyDescent="0.2">
      <c r="A77" s="109"/>
      <c r="B77" s="413"/>
      <c r="C77" s="414"/>
      <c r="D77" s="420"/>
      <c r="E77" s="421"/>
      <c r="F77" s="421"/>
      <c r="G77" s="421"/>
      <c r="H77" s="421"/>
      <c r="I77" s="422"/>
      <c r="J77" s="428"/>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32"/>
      <c r="AS77" s="433"/>
      <c r="AT77" s="109"/>
      <c r="AU77" s="119" t="b">
        <v>0</v>
      </c>
      <c r="AV77" s="110" t="str">
        <f>IF(AU77,"OK","必須")</f>
        <v>必須</v>
      </c>
    </row>
    <row r="78" spans="1:48" ht="12.75" thickBot="1" x14ac:dyDescent="0.2">
      <c r="A78" s="109"/>
      <c r="B78" s="415"/>
      <c r="C78" s="416"/>
      <c r="D78" s="423"/>
      <c r="E78" s="424"/>
      <c r="F78" s="424"/>
      <c r="G78" s="424"/>
      <c r="H78" s="424"/>
      <c r="I78" s="425"/>
      <c r="J78" s="430"/>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2"/>
      <c r="AS78" s="433"/>
      <c r="AT78" s="109"/>
      <c r="AU78" s="119"/>
    </row>
    <row r="79" spans="1:48" ht="14.25" customHeight="1" thickBot="1" x14ac:dyDescent="0.2">
      <c r="A79" s="109"/>
      <c r="B79" s="411" t="s">
        <v>253</v>
      </c>
      <c r="C79" s="412"/>
      <c r="D79" s="417" t="s">
        <v>249</v>
      </c>
      <c r="E79" s="418"/>
      <c r="F79" s="418"/>
      <c r="G79" s="418"/>
      <c r="H79" s="418"/>
      <c r="I79" s="419"/>
      <c r="J79" s="426" t="s">
        <v>254</v>
      </c>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32"/>
      <c r="AS79" s="433"/>
      <c r="AT79" s="109"/>
    </row>
    <row r="80" spans="1:48" ht="14.25" customHeight="1" thickBot="1" x14ac:dyDescent="0.2">
      <c r="A80" s="109"/>
      <c r="B80" s="413"/>
      <c r="C80" s="414"/>
      <c r="D80" s="420"/>
      <c r="E80" s="421"/>
      <c r="F80" s="421"/>
      <c r="G80" s="421"/>
      <c r="H80" s="421"/>
      <c r="I80" s="422"/>
      <c r="J80" s="428"/>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32"/>
      <c r="AS80" s="433"/>
      <c r="AT80" s="109"/>
      <c r="AU80" s="119" t="b">
        <v>0</v>
      </c>
      <c r="AV80" s="110" t="str">
        <f>IF(AU80,"OK","必須")</f>
        <v>必須</v>
      </c>
    </row>
    <row r="81" spans="1:48" ht="14.25" customHeight="1" thickBot="1" x14ac:dyDescent="0.2">
      <c r="A81" s="109"/>
      <c r="B81" s="415"/>
      <c r="C81" s="416"/>
      <c r="D81" s="423"/>
      <c r="E81" s="424"/>
      <c r="F81" s="424"/>
      <c r="G81" s="424"/>
      <c r="H81" s="424"/>
      <c r="I81" s="425"/>
      <c r="J81" s="430"/>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2"/>
      <c r="AS81" s="433"/>
      <c r="AT81" s="109"/>
      <c r="AU81" s="119"/>
    </row>
    <row r="82" spans="1:48" ht="15" customHeight="1" thickBot="1" x14ac:dyDescent="0.2">
      <c r="A82" s="109"/>
      <c r="B82" s="411" t="s">
        <v>255</v>
      </c>
      <c r="C82" s="412"/>
      <c r="D82" s="417" t="s">
        <v>249</v>
      </c>
      <c r="E82" s="418"/>
      <c r="F82" s="418"/>
      <c r="G82" s="418"/>
      <c r="H82" s="418"/>
      <c r="I82" s="419"/>
      <c r="J82" s="426" t="s">
        <v>256</v>
      </c>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32"/>
      <c r="AS82" s="433"/>
      <c r="AT82" s="109"/>
      <c r="AU82" s="119"/>
    </row>
    <row r="83" spans="1:48" ht="15" customHeight="1" thickBot="1" x14ac:dyDescent="0.2">
      <c r="A83" s="109"/>
      <c r="B83" s="413"/>
      <c r="C83" s="414"/>
      <c r="D83" s="420"/>
      <c r="E83" s="421"/>
      <c r="F83" s="421"/>
      <c r="G83" s="421"/>
      <c r="H83" s="421"/>
      <c r="I83" s="422"/>
      <c r="J83" s="428"/>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32"/>
      <c r="AS83" s="433"/>
      <c r="AT83" s="109"/>
      <c r="AU83" s="119" t="b">
        <v>0</v>
      </c>
      <c r="AV83" s="110" t="str">
        <f>IF(AU83,"OK","必須")</f>
        <v>必須</v>
      </c>
    </row>
    <row r="84" spans="1:48" ht="15" customHeight="1" thickBot="1" x14ac:dyDescent="0.2">
      <c r="A84" s="109"/>
      <c r="B84" s="415"/>
      <c r="C84" s="416"/>
      <c r="D84" s="423"/>
      <c r="E84" s="424"/>
      <c r="F84" s="424"/>
      <c r="G84" s="424"/>
      <c r="H84" s="424"/>
      <c r="I84" s="425"/>
      <c r="J84" s="430"/>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2"/>
      <c r="AS84" s="433"/>
      <c r="AT84" s="109"/>
      <c r="AU84" s="119"/>
    </row>
    <row r="85" spans="1:48" ht="12" customHeight="1" thickBot="1" x14ac:dyDescent="0.2">
      <c r="A85" s="109"/>
      <c r="B85" s="411" t="s">
        <v>257</v>
      </c>
      <c r="C85" s="412"/>
      <c r="D85" s="417" t="s">
        <v>249</v>
      </c>
      <c r="E85" s="418"/>
      <c r="F85" s="418"/>
      <c r="G85" s="418"/>
      <c r="H85" s="418"/>
      <c r="I85" s="419"/>
      <c r="J85" s="426" t="s">
        <v>258</v>
      </c>
      <c r="K85" s="427"/>
      <c r="L85" s="427"/>
      <c r="M85" s="427"/>
      <c r="N85" s="427"/>
      <c r="O85" s="427"/>
      <c r="P85" s="427"/>
      <c r="Q85" s="427"/>
      <c r="R85" s="427"/>
      <c r="S85" s="427"/>
      <c r="T85" s="427"/>
      <c r="U85" s="427"/>
      <c r="V85" s="427"/>
      <c r="W85" s="427"/>
      <c r="X85" s="427"/>
      <c r="Y85" s="427"/>
      <c r="Z85" s="427"/>
      <c r="AA85" s="427"/>
      <c r="AB85" s="427"/>
      <c r="AC85" s="427"/>
      <c r="AD85" s="427"/>
      <c r="AE85" s="427"/>
      <c r="AF85" s="427"/>
      <c r="AG85" s="427"/>
      <c r="AH85" s="427"/>
      <c r="AI85" s="427"/>
      <c r="AJ85" s="427"/>
      <c r="AK85" s="427"/>
      <c r="AL85" s="427"/>
      <c r="AM85" s="427"/>
      <c r="AN85" s="427"/>
      <c r="AO85" s="427"/>
      <c r="AP85" s="427"/>
      <c r="AQ85" s="427"/>
      <c r="AR85" s="432"/>
      <c r="AS85" s="433"/>
      <c r="AT85" s="109"/>
      <c r="AU85" s="119"/>
    </row>
    <row r="86" spans="1:48" ht="12.75" thickBot="1" x14ac:dyDescent="0.2">
      <c r="A86" s="109"/>
      <c r="B86" s="413"/>
      <c r="C86" s="414"/>
      <c r="D86" s="420"/>
      <c r="E86" s="421"/>
      <c r="F86" s="421"/>
      <c r="G86" s="421"/>
      <c r="H86" s="421"/>
      <c r="I86" s="422"/>
      <c r="J86" s="428"/>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32"/>
      <c r="AS86" s="433"/>
      <c r="AT86" s="109"/>
      <c r="AU86" s="119" t="b">
        <v>0</v>
      </c>
      <c r="AV86" s="110" t="str">
        <f>IF(AU86,"OK","必須")</f>
        <v>必須</v>
      </c>
    </row>
    <row r="87" spans="1:48" ht="12.75" thickBot="1" x14ac:dyDescent="0.2">
      <c r="A87" s="109"/>
      <c r="B87" s="415"/>
      <c r="C87" s="416"/>
      <c r="D87" s="423"/>
      <c r="E87" s="424"/>
      <c r="F87" s="424"/>
      <c r="G87" s="424"/>
      <c r="H87" s="424"/>
      <c r="I87" s="425"/>
      <c r="J87" s="430"/>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2"/>
      <c r="AS87" s="433"/>
      <c r="AT87" s="109"/>
      <c r="AU87" s="119"/>
    </row>
    <row r="88" spans="1:48" ht="12" customHeight="1" thickBot="1" x14ac:dyDescent="0.2">
      <c r="A88" s="109"/>
      <c r="B88" s="411" t="s">
        <v>259</v>
      </c>
      <c r="C88" s="412"/>
      <c r="D88" s="417" t="s">
        <v>249</v>
      </c>
      <c r="E88" s="418"/>
      <c r="F88" s="418"/>
      <c r="G88" s="418"/>
      <c r="H88" s="418"/>
      <c r="I88" s="419"/>
      <c r="J88" s="426" t="s">
        <v>260</v>
      </c>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427"/>
      <c r="AL88" s="427"/>
      <c r="AM88" s="427"/>
      <c r="AN88" s="427"/>
      <c r="AO88" s="427"/>
      <c r="AP88" s="427"/>
      <c r="AQ88" s="427"/>
      <c r="AR88" s="432"/>
      <c r="AS88" s="433"/>
      <c r="AT88" s="109"/>
      <c r="AU88" s="119"/>
    </row>
    <row r="89" spans="1:48" ht="12.75" thickBot="1" x14ac:dyDescent="0.2">
      <c r="A89" s="109"/>
      <c r="B89" s="413"/>
      <c r="C89" s="414"/>
      <c r="D89" s="420"/>
      <c r="E89" s="421"/>
      <c r="F89" s="421"/>
      <c r="G89" s="421"/>
      <c r="H89" s="421"/>
      <c r="I89" s="422"/>
      <c r="J89" s="428"/>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32"/>
      <c r="AS89" s="433"/>
      <c r="AT89" s="109"/>
      <c r="AU89" s="119" t="b">
        <v>0</v>
      </c>
      <c r="AV89" s="110" t="str">
        <f>IF(AU89,"OK","必須")</f>
        <v>必須</v>
      </c>
    </row>
    <row r="90" spans="1:48" ht="12.75" thickBot="1" x14ac:dyDescent="0.2">
      <c r="A90" s="109"/>
      <c r="B90" s="415"/>
      <c r="C90" s="416"/>
      <c r="D90" s="423"/>
      <c r="E90" s="424"/>
      <c r="F90" s="424"/>
      <c r="G90" s="424"/>
      <c r="H90" s="424"/>
      <c r="I90" s="425"/>
      <c r="J90" s="430"/>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2"/>
      <c r="AS90" s="433"/>
      <c r="AT90" s="109"/>
      <c r="AU90" s="119"/>
    </row>
    <row r="91" spans="1:48" ht="12" customHeight="1" thickBot="1" x14ac:dyDescent="0.2">
      <c r="A91" s="109"/>
      <c r="B91" s="411" t="s">
        <v>261</v>
      </c>
      <c r="C91" s="412"/>
      <c r="D91" s="417" t="s">
        <v>249</v>
      </c>
      <c r="E91" s="418"/>
      <c r="F91" s="418"/>
      <c r="G91" s="418"/>
      <c r="H91" s="418"/>
      <c r="I91" s="419"/>
      <c r="J91" s="426" t="s">
        <v>262</v>
      </c>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427"/>
      <c r="AO91" s="427"/>
      <c r="AP91" s="427"/>
      <c r="AQ91" s="427"/>
      <c r="AR91" s="432"/>
      <c r="AS91" s="433"/>
      <c r="AT91" s="109"/>
      <c r="AU91" s="119"/>
    </row>
    <row r="92" spans="1:48" ht="12.75" thickBot="1" x14ac:dyDescent="0.2">
      <c r="A92" s="109"/>
      <c r="B92" s="413"/>
      <c r="C92" s="414"/>
      <c r="D92" s="420"/>
      <c r="E92" s="421"/>
      <c r="F92" s="421"/>
      <c r="G92" s="421"/>
      <c r="H92" s="421"/>
      <c r="I92" s="422"/>
      <c r="J92" s="428"/>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32"/>
      <c r="AS92" s="433"/>
      <c r="AT92" s="109"/>
      <c r="AU92" s="119" t="b">
        <v>0</v>
      </c>
      <c r="AV92" s="110" t="str">
        <f>IF(AU92,"OK","必須")</f>
        <v>必須</v>
      </c>
    </row>
    <row r="93" spans="1:48" ht="12.75" thickBot="1" x14ac:dyDescent="0.2">
      <c r="A93" s="109"/>
      <c r="B93" s="415"/>
      <c r="C93" s="416"/>
      <c r="D93" s="423"/>
      <c r="E93" s="424"/>
      <c r="F93" s="424"/>
      <c r="G93" s="424"/>
      <c r="H93" s="424"/>
      <c r="I93" s="425"/>
      <c r="J93" s="430"/>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2"/>
      <c r="AS93" s="433"/>
      <c r="AT93" s="109"/>
      <c r="AU93" s="119"/>
    </row>
    <row r="94" spans="1:48" ht="12" customHeight="1" thickBot="1" x14ac:dyDescent="0.2">
      <c r="A94" s="109"/>
      <c r="B94" s="411" t="s">
        <v>263</v>
      </c>
      <c r="C94" s="412"/>
      <c r="D94" s="377" t="s">
        <v>264</v>
      </c>
      <c r="E94" s="418"/>
      <c r="F94" s="418"/>
      <c r="G94" s="418"/>
      <c r="H94" s="418"/>
      <c r="I94" s="419"/>
      <c r="J94" s="426" t="s">
        <v>265</v>
      </c>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32"/>
      <c r="AS94" s="433"/>
      <c r="AT94" s="109"/>
      <c r="AU94" s="119"/>
    </row>
    <row r="95" spans="1:48" ht="12" customHeight="1" thickBot="1" x14ac:dyDescent="0.2">
      <c r="A95" s="109"/>
      <c r="B95" s="413"/>
      <c r="C95" s="414"/>
      <c r="D95" s="420"/>
      <c r="E95" s="421"/>
      <c r="F95" s="421"/>
      <c r="G95" s="421"/>
      <c r="H95" s="421"/>
      <c r="I95" s="422"/>
      <c r="J95" s="428"/>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32"/>
      <c r="AS95" s="433"/>
      <c r="AT95" s="109"/>
      <c r="AU95" s="119"/>
    </row>
    <row r="96" spans="1:48" ht="12" customHeight="1" thickBot="1" x14ac:dyDescent="0.2">
      <c r="A96" s="109"/>
      <c r="B96" s="413"/>
      <c r="C96" s="414"/>
      <c r="D96" s="420"/>
      <c r="E96" s="421"/>
      <c r="F96" s="421"/>
      <c r="G96" s="421"/>
      <c r="H96" s="421"/>
      <c r="I96" s="422"/>
      <c r="J96" s="428"/>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32"/>
      <c r="AS96" s="433"/>
      <c r="AT96" s="109"/>
      <c r="AU96" s="119" t="b">
        <v>0</v>
      </c>
      <c r="AV96" s="110" t="str">
        <f>IF(AU96,"OK","必須")</f>
        <v>必須</v>
      </c>
    </row>
    <row r="97" spans="1:48" ht="12.75" thickBot="1" x14ac:dyDescent="0.2">
      <c r="A97" s="109"/>
      <c r="B97" s="413"/>
      <c r="C97" s="414"/>
      <c r="D97" s="420"/>
      <c r="E97" s="421"/>
      <c r="F97" s="421"/>
      <c r="G97" s="421"/>
      <c r="H97" s="421"/>
      <c r="I97" s="422"/>
      <c r="J97" s="428"/>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32"/>
      <c r="AS97" s="433"/>
      <c r="AT97" s="109"/>
      <c r="AU97" s="119"/>
    </row>
    <row r="98" spans="1:48" ht="12.75" thickBot="1" x14ac:dyDescent="0.2">
      <c r="A98" s="109"/>
      <c r="B98" s="415"/>
      <c r="C98" s="416"/>
      <c r="D98" s="423"/>
      <c r="E98" s="424"/>
      <c r="F98" s="424"/>
      <c r="G98" s="424"/>
      <c r="H98" s="424"/>
      <c r="I98" s="425"/>
      <c r="J98" s="430"/>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2"/>
      <c r="AS98" s="433"/>
      <c r="AT98" s="109"/>
      <c r="AU98" s="119"/>
    </row>
    <row r="99" spans="1:48" ht="21" customHeight="1" thickBot="1" x14ac:dyDescent="0.2">
      <c r="A99" s="109"/>
      <c r="B99" s="411" t="s">
        <v>266</v>
      </c>
      <c r="C99" s="412"/>
      <c r="D99" s="377" t="s">
        <v>264</v>
      </c>
      <c r="E99" s="418"/>
      <c r="F99" s="418"/>
      <c r="G99" s="418"/>
      <c r="H99" s="418"/>
      <c r="I99" s="419"/>
      <c r="J99" s="426" t="s">
        <v>267</v>
      </c>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32"/>
      <c r="AS99" s="433"/>
      <c r="AT99" s="109"/>
      <c r="AU99" s="119"/>
    </row>
    <row r="100" spans="1:48" ht="21" customHeight="1" thickBot="1" x14ac:dyDescent="0.2">
      <c r="A100" s="109"/>
      <c r="B100" s="413"/>
      <c r="C100" s="414"/>
      <c r="D100" s="420"/>
      <c r="E100" s="421"/>
      <c r="F100" s="421"/>
      <c r="G100" s="421"/>
      <c r="H100" s="421"/>
      <c r="I100" s="422"/>
      <c r="J100" s="428"/>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32"/>
      <c r="AS100" s="433"/>
      <c r="AT100" s="109"/>
      <c r="AU100" s="119"/>
    </row>
    <row r="101" spans="1:48" ht="21" customHeight="1" thickBot="1" x14ac:dyDescent="0.2">
      <c r="A101" s="109"/>
      <c r="B101" s="413"/>
      <c r="C101" s="414"/>
      <c r="D101" s="420"/>
      <c r="E101" s="421"/>
      <c r="F101" s="421"/>
      <c r="G101" s="421"/>
      <c r="H101" s="421"/>
      <c r="I101" s="422"/>
      <c r="J101" s="428"/>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32"/>
      <c r="AS101" s="433"/>
      <c r="AT101" s="109"/>
      <c r="AU101" s="119"/>
    </row>
    <row r="102" spans="1:48" ht="21" customHeight="1" thickBot="1" x14ac:dyDescent="0.2">
      <c r="A102" s="109"/>
      <c r="B102" s="413"/>
      <c r="C102" s="414"/>
      <c r="D102" s="420"/>
      <c r="E102" s="421"/>
      <c r="F102" s="421"/>
      <c r="G102" s="421"/>
      <c r="H102" s="421"/>
      <c r="I102" s="422"/>
      <c r="J102" s="428"/>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29"/>
      <c r="AN102" s="429"/>
      <c r="AO102" s="429"/>
      <c r="AP102" s="429"/>
      <c r="AQ102" s="429"/>
      <c r="AR102" s="432"/>
      <c r="AS102" s="433"/>
      <c r="AT102" s="109"/>
      <c r="AU102" s="119" t="b">
        <v>0</v>
      </c>
      <c r="AV102" s="110" t="str">
        <f>IF(AU102,"OK","必須")</f>
        <v>必須</v>
      </c>
    </row>
    <row r="103" spans="1:48" ht="21" customHeight="1" thickBot="1" x14ac:dyDescent="0.2">
      <c r="A103" s="109"/>
      <c r="B103" s="415"/>
      <c r="C103" s="416"/>
      <c r="D103" s="423"/>
      <c r="E103" s="424"/>
      <c r="F103" s="424"/>
      <c r="G103" s="424"/>
      <c r="H103" s="424"/>
      <c r="I103" s="425"/>
      <c r="J103" s="430"/>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2"/>
      <c r="AS103" s="433"/>
      <c r="AT103" s="109"/>
      <c r="AU103" s="119"/>
    </row>
    <row r="104" spans="1:48" ht="12" customHeight="1" thickBot="1" x14ac:dyDescent="0.2">
      <c r="A104" s="109"/>
      <c r="B104" s="411" t="s">
        <v>268</v>
      </c>
      <c r="C104" s="412"/>
      <c r="D104" s="377" t="s">
        <v>269</v>
      </c>
      <c r="E104" s="378"/>
      <c r="F104" s="378"/>
      <c r="G104" s="378"/>
      <c r="H104" s="378"/>
      <c r="I104" s="379"/>
      <c r="J104" s="426" t="s">
        <v>270</v>
      </c>
      <c r="K104" s="427"/>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427"/>
      <c r="AI104" s="427"/>
      <c r="AJ104" s="427"/>
      <c r="AK104" s="427"/>
      <c r="AL104" s="427"/>
      <c r="AM104" s="427"/>
      <c r="AN104" s="427"/>
      <c r="AO104" s="427"/>
      <c r="AP104" s="427"/>
      <c r="AQ104" s="427"/>
      <c r="AR104" s="432"/>
      <c r="AS104" s="433"/>
      <c r="AT104" s="109"/>
      <c r="AU104" s="119"/>
    </row>
    <row r="105" spans="1:48" ht="12.75" thickBot="1" x14ac:dyDescent="0.2">
      <c r="A105" s="109"/>
      <c r="B105" s="413"/>
      <c r="C105" s="414"/>
      <c r="D105" s="380"/>
      <c r="E105" s="381"/>
      <c r="F105" s="381"/>
      <c r="G105" s="381"/>
      <c r="H105" s="381"/>
      <c r="I105" s="382"/>
      <c r="J105" s="428"/>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29"/>
      <c r="AN105" s="429"/>
      <c r="AO105" s="429"/>
      <c r="AP105" s="429"/>
      <c r="AQ105" s="429"/>
      <c r="AR105" s="432"/>
      <c r="AS105" s="433"/>
      <c r="AT105" s="109"/>
      <c r="AU105" s="119" t="b">
        <v>0</v>
      </c>
      <c r="AV105" s="110" t="str">
        <f>IF(AU105,"OK","必須")</f>
        <v>必須</v>
      </c>
    </row>
    <row r="106" spans="1:48" ht="12.75" thickBot="1" x14ac:dyDescent="0.2">
      <c r="A106" s="109"/>
      <c r="B106" s="415"/>
      <c r="C106" s="416"/>
      <c r="D106" s="383"/>
      <c r="E106" s="384"/>
      <c r="F106" s="384"/>
      <c r="G106" s="384"/>
      <c r="H106" s="384"/>
      <c r="I106" s="385"/>
      <c r="J106" s="430"/>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2"/>
      <c r="AS106" s="433"/>
      <c r="AT106" s="109"/>
      <c r="AU106" s="119"/>
    </row>
    <row r="107" spans="1:48" ht="12" customHeight="1" thickBot="1" x14ac:dyDescent="0.2">
      <c r="A107" s="109"/>
      <c r="B107" s="411" t="s">
        <v>271</v>
      </c>
      <c r="C107" s="412"/>
      <c r="D107" s="377" t="s">
        <v>269</v>
      </c>
      <c r="E107" s="378"/>
      <c r="F107" s="378"/>
      <c r="G107" s="378"/>
      <c r="H107" s="378"/>
      <c r="I107" s="379"/>
      <c r="J107" s="426" t="s">
        <v>272</v>
      </c>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32"/>
      <c r="AS107" s="433"/>
      <c r="AT107" s="109"/>
      <c r="AU107" s="119"/>
    </row>
    <row r="108" spans="1:48" ht="12.75" thickBot="1" x14ac:dyDescent="0.2">
      <c r="A108" s="109"/>
      <c r="B108" s="413"/>
      <c r="C108" s="414"/>
      <c r="D108" s="380"/>
      <c r="E108" s="381"/>
      <c r="F108" s="381"/>
      <c r="G108" s="381"/>
      <c r="H108" s="381"/>
      <c r="I108" s="382"/>
      <c r="J108" s="428"/>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29"/>
      <c r="AN108" s="429"/>
      <c r="AO108" s="429"/>
      <c r="AP108" s="429"/>
      <c r="AQ108" s="429"/>
      <c r="AR108" s="432"/>
      <c r="AS108" s="433"/>
      <c r="AT108" s="109"/>
      <c r="AU108" s="119" t="b">
        <v>0</v>
      </c>
      <c r="AV108" s="110" t="str">
        <f>IF(AU108,"OK","必須")</f>
        <v>必須</v>
      </c>
    </row>
    <row r="109" spans="1:48" ht="12.75" thickBot="1" x14ac:dyDescent="0.2">
      <c r="A109" s="109"/>
      <c r="B109" s="415"/>
      <c r="C109" s="416"/>
      <c r="D109" s="383"/>
      <c r="E109" s="384"/>
      <c r="F109" s="384"/>
      <c r="G109" s="384"/>
      <c r="H109" s="384"/>
      <c r="I109" s="385"/>
      <c r="J109" s="430"/>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1"/>
      <c r="AK109" s="431"/>
      <c r="AL109" s="431"/>
      <c r="AM109" s="431"/>
      <c r="AN109" s="431"/>
      <c r="AO109" s="431"/>
      <c r="AP109" s="431"/>
      <c r="AQ109" s="431"/>
      <c r="AR109" s="432"/>
      <c r="AS109" s="433"/>
      <c r="AT109" s="109"/>
      <c r="AU109" s="119"/>
    </row>
    <row r="110" spans="1:48" ht="14.25" customHeight="1" x14ac:dyDescent="0.15">
      <c r="A110" s="109"/>
      <c r="B110" s="411" t="s">
        <v>273</v>
      </c>
      <c r="C110" s="412"/>
      <c r="D110" s="377" t="s">
        <v>274</v>
      </c>
      <c r="E110" s="418"/>
      <c r="F110" s="418"/>
      <c r="G110" s="418"/>
      <c r="H110" s="418"/>
      <c r="I110" s="419"/>
      <c r="J110" s="426" t="s">
        <v>275</v>
      </c>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c r="AG110" s="427"/>
      <c r="AH110" s="427"/>
      <c r="AI110" s="427"/>
      <c r="AJ110" s="427"/>
      <c r="AK110" s="427"/>
      <c r="AL110" s="427"/>
      <c r="AM110" s="427"/>
      <c r="AN110" s="427"/>
      <c r="AO110" s="427"/>
      <c r="AP110" s="427"/>
      <c r="AQ110" s="427"/>
      <c r="AR110" s="444"/>
      <c r="AS110" s="445"/>
      <c r="AT110" s="109"/>
      <c r="AU110" s="119"/>
    </row>
    <row r="111" spans="1:48" ht="17.25" customHeight="1" x14ac:dyDescent="0.15">
      <c r="A111" s="109"/>
      <c r="B111" s="413"/>
      <c r="C111" s="414"/>
      <c r="D111" s="420"/>
      <c r="E111" s="421"/>
      <c r="F111" s="421"/>
      <c r="G111" s="421"/>
      <c r="H111" s="421"/>
      <c r="I111" s="422"/>
      <c r="J111" s="428"/>
      <c r="K111" s="429"/>
      <c r="L111" s="429"/>
      <c r="M111" s="429"/>
      <c r="N111" s="429"/>
      <c r="O111" s="429"/>
      <c r="P111" s="429"/>
      <c r="Q111" s="429"/>
      <c r="R111" s="429"/>
      <c r="S111" s="429"/>
      <c r="T111" s="429"/>
      <c r="U111" s="429"/>
      <c r="V111" s="429"/>
      <c r="W111" s="429"/>
      <c r="X111" s="429"/>
      <c r="Y111" s="429"/>
      <c r="Z111" s="429"/>
      <c r="AA111" s="429"/>
      <c r="AB111" s="429"/>
      <c r="AC111" s="429"/>
      <c r="AD111" s="429"/>
      <c r="AE111" s="429"/>
      <c r="AF111" s="429"/>
      <c r="AG111" s="429"/>
      <c r="AH111" s="429"/>
      <c r="AI111" s="429"/>
      <c r="AJ111" s="429"/>
      <c r="AK111" s="429"/>
      <c r="AL111" s="429"/>
      <c r="AM111" s="429"/>
      <c r="AN111" s="429"/>
      <c r="AO111" s="429"/>
      <c r="AP111" s="429"/>
      <c r="AQ111" s="429"/>
      <c r="AR111" s="446"/>
      <c r="AS111" s="447"/>
      <c r="AT111" s="109"/>
      <c r="AU111" s="119" t="b">
        <v>0</v>
      </c>
      <c r="AV111" s="110" t="str">
        <f>IF(AU111,"OK","必須")</f>
        <v>必須</v>
      </c>
    </row>
    <row r="112" spans="1:48" ht="28.5" customHeight="1" x14ac:dyDescent="0.15">
      <c r="A112" s="109"/>
      <c r="B112" s="413"/>
      <c r="C112" s="414"/>
      <c r="D112" s="420"/>
      <c r="E112" s="421"/>
      <c r="F112" s="421"/>
      <c r="G112" s="421"/>
      <c r="H112" s="421"/>
      <c r="I112" s="422"/>
      <c r="J112" s="428"/>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29"/>
      <c r="AK112" s="429"/>
      <c r="AL112" s="429"/>
      <c r="AM112" s="429"/>
      <c r="AN112" s="429"/>
      <c r="AO112" s="429"/>
      <c r="AP112" s="429"/>
      <c r="AQ112" s="429"/>
      <c r="AR112" s="446"/>
      <c r="AS112" s="447"/>
      <c r="AT112" s="109"/>
      <c r="AU112" s="119"/>
    </row>
    <row r="113" spans="1:48" ht="21" customHeight="1" x14ac:dyDescent="0.15">
      <c r="A113" s="109"/>
      <c r="B113" s="413"/>
      <c r="C113" s="414"/>
      <c r="D113" s="420"/>
      <c r="E113" s="421"/>
      <c r="F113" s="421"/>
      <c r="G113" s="421"/>
      <c r="H113" s="421"/>
      <c r="I113" s="422"/>
      <c r="J113" s="428"/>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29"/>
      <c r="AG113" s="429"/>
      <c r="AH113" s="429"/>
      <c r="AI113" s="429"/>
      <c r="AJ113" s="429"/>
      <c r="AK113" s="429"/>
      <c r="AL113" s="429"/>
      <c r="AM113" s="429"/>
      <c r="AN113" s="429"/>
      <c r="AO113" s="429"/>
      <c r="AP113" s="429"/>
      <c r="AQ113" s="429"/>
      <c r="AR113" s="446"/>
      <c r="AS113" s="447"/>
      <c r="AT113" s="109"/>
      <c r="AU113" s="119"/>
      <c r="AV113" s="110"/>
    </row>
    <row r="114" spans="1:48" ht="21.95" customHeight="1" thickBot="1" x14ac:dyDescent="0.2">
      <c r="A114" s="109"/>
      <c r="B114" s="415"/>
      <c r="C114" s="416"/>
      <c r="D114" s="423"/>
      <c r="E114" s="424"/>
      <c r="F114" s="424"/>
      <c r="G114" s="424"/>
      <c r="H114" s="424"/>
      <c r="I114" s="425"/>
      <c r="J114" s="430"/>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431"/>
      <c r="AJ114" s="431"/>
      <c r="AK114" s="431"/>
      <c r="AL114" s="431"/>
      <c r="AM114" s="431"/>
      <c r="AN114" s="431"/>
      <c r="AO114" s="431"/>
      <c r="AP114" s="431"/>
      <c r="AQ114" s="431"/>
      <c r="AR114" s="448"/>
      <c r="AS114" s="449"/>
      <c r="AT114" s="109"/>
      <c r="AU114" s="119"/>
    </row>
    <row r="115" spans="1:48" ht="14.25" customHeight="1" x14ac:dyDescent="0.15">
      <c r="A115" s="109"/>
      <c r="B115" s="411" t="s">
        <v>276</v>
      </c>
      <c r="C115" s="412"/>
      <c r="D115" s="377" t="s">
        <v>277</v>
      </c>
      <c r="E115" s="418"/>
      <c r="F115" s="418"/>
      <c r="G115" s="418"/>
      <c r="H115" s="418"/>
      <c r="I115" s="419"/>
      <c r="J115" s="426" t="s">
        <v>278</v>
      </c>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427"/>
      <c r="AK115" s="427"/>
      <c r="AL115" s="427"/>
      <c r="AM115" s="427"/>
      <c r="AN115" s="427"/>
      <c r="AO115" s="427"/>
      <c r="AP115" s="427"/>
      <c r="AQ115" s="427"/>
      <c r="AR115" s="444"/>
      <c r="AS115" s="445"/>
      <c r="AT115" s="109"/>
      <c r="AU115" s="119"/>
    </row>
    <row r="116" spans="1:48" ht="13.5" customHeight="1" x14ac:dyDescent="0.15">
      <c r="A116" s="109"/>
      <c r="B116" s="413"/>
      <c r="C116" s="414"/>
      <c r="D116" s="420"/>
      <c r="E116" s="421"/>
      <c r="F116" s="421"/>
      <c r="G116" s="421"/>
      <c r="H116" s="421"/>
      <c r="I116" s="422"/>
      <c r="J116" s="428"/>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29"/>
      <c r="AG116" s="429"/>
      <c r="AH116" s="429"/>
      <c r="AI116" s="429"/>
      <c r="AJ116" s="429"/>
      <c r="AK116" s="429"/>
      <c r="AL116" s="429"/>
      <c r="AM116" s="429"/>
      <c r="AN116" s="429"/>
      <c r="AO116" s="429"/>
      <c r="AP116" s="429"/>
      <c r="AQ116" s="429"/>
      <c r="AR116" s="446"/>
      <c r="AS116" s="447"/>
      <c r="AT116" s="109"/>
      <c r="AU116" s="119" t="b">
        <v>0</v>
      </c>
      <c r="AV116" s="110" t="str">
        <f>IF(AU116,"OK","必須")</f>
        <v>必須</v>
      </c>
    </row>
    <row r="117" spans="1:48" ht="26.1" customHeight="1" x14ac:dyDescent="0.15">
      <c r="A117" s="109"/>
      <c r="B117" s="413"/>
      <c r="C117" s="414"/>
      <c r="D117" s="420"/>
      <c r="E117" s="421"/>
      <c r="F117" s="421"/>
      <c r="G117" s="421"/>
      <c r="H117" s="421"/>
      <c r="I117" s="422"/>
      <c r="J117" s="428"/>
      <c r="K117" s="429"/>
      <c r="L117" s="429"/>
      <c r="M117" s="429"/>
      <c r="N117" s="429"/>
      <c r="O117" s="429"/>
      <c r="P117" s="429"/>
      <c r="Q117" s="429"/>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29"/>
      <c r="AR117" s="446"/>
      <c r="AS117" s="447"/>
      <c r="AT117" s="109"/>
      <c r="AU117" s="119"/>
    </row>
    <row r="118" spans="1:48" ht="33" customHeight="1" x14ac:dyDescent="0.15">
      <c r="A118" s="109"/>
      <c r="B118" s="413"/>
      <c r="C118" s="414"/>
      <c r="D118" s="420"/>
      <c r="E118" s="421"/>
      <c r="F118" s="421"/>
      <c r="G118" s="421"/>
      <c r="H118" s="421"/>
      <c r="I118" s="422"/>
      <c r="J118" s="428"/>
      <c r="K118" s="429"/>
      <c r="L118" s="429"/>
      <c r="M118" s="429"/>
      <c r="N118" s="429"/>
      <c r="O118" s="429"/>
      <c r="P118" s="429"/>
      <c r="Q118" s="429"/>
      <c r="R118" s="429"/>
      <c r="S118" s="429"/>
      <c r="T118" s="429"/>
      <c r="U118" s="429"/>
      <c r="V118" s="429"/>
      <c r="W118" s="429"/>
      <c r="X118" s="429"/>
      <c r="Y118" s="429"/>
      <c r="Z118" s="429"/>
      <c r="AA118" s="429"/>
      <c r="AB118" s="429"/>
      <c r="AC118" s="429"/>
      <c r="AD118" s="429"/>
      <c r="AE118" s="429"/>
      <c r="AF118" s="429"/>
      <c r="AG118" s="429"/>
      <c r="AH118" s="429"/>
      <c r="AI118" s="429"/>
      <c r="AJ118" s="429"/>
      <c r="AK118" s="429"/>
      <c r="AL118" s="429"/>
      <c r="AM118" s="429"/>
      <c r="AN118" s="429"/>
      <c r="AO118" s="429"/>
      <c r="AP118" s="429"/>
      <c r="AQ118" s="429"/>
      <c r="AR118" s="446"/>
      <c r="AS118" s="447"/>
      <c r="AT118" s="109"/>
      <c r="AU118" s="119"/>
    </row>
    <row r="119" spans="1:48" ht="18.600000000000001" customHeight="1" thickBot="1" x14ac:dyDescent="0.2">
      <c r="A119" s="109"/>
      <c r="B119" s="415"/>
      <c r="C119" s="416"/>
      <c r="D119" s="423"/>
      <c r="E119" s="424"/>
      <c r="F119" s="424"/>
      <c r="G119" s="424"/>
      <c r="H119" s="424"/>
      <c r="I119" s="425"/>
      <c r="J119" s="430"/>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c r="AP119" s="431"/>
      <c r="AQ119" s="431"/>
      <c r="AR119" s="448"/>
      <c r="AS119" s="449"/>
      <c r="AT119" s="109"/>
      <c r="AU119" s="119"/>
    </row>
    <row r="120" spans="1:48" ht="18.600000000000001" customHeight="1" x14ac:dyDescent="0.1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row>
    <row r="121" spans="1:48" ht="12" customHeight="1" x14ac:dyDescent="0.15">
      <c r="A121" s="278" t="s">
        <v>211</v>
      </c>
      <c r="B121" s="279"/>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80"/>
    </row>
    <row r="122" spans="1:48" ht="12" customHeight="1" x14ac:dyDescent="0.15">
      <c r="A122" s="281"/>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3"/>
    </row>
    <row r="123" spans="1:48" x14ac:dyDescent="0.15">
      <c r="A123" s="284" t="str">
        <f>"【"&amp;製品カテゴリ&amp;"】"</f>
        <v>【配膳ロボット】</v>
      </c>
      <c r="B123" s="284"/>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109"/>
      <c r="Y123" s="109"/>
      <c r="Z123" s="109"/>
      <c r="AA123" s="109"/>
      <c r="AB123" s="109"/>
      <c r="AC123" s="109"/>
      <c r="AD123" s="109"/>
      <c r="AE123" s="109"/>
      <c r="AF123" s="109"/>
      <c r="AG123" s="109"/>
      <c r="AH123" s="109"/>
      <c r="AI123" s="109"/>
      <c r="AJ123" s="109"/>
      <c r="AK123" s="109"/>
      <c r="AL123" s="109"/>
      <c r="AM123" s="109"/>
      <c r="AN123" s="109"/>
      <c r="AO123" s="109"/>
      <c r="AP123" s="288" t="s">
        <v>279</v>
      </c>
      <c r="AQ123" s="288"/>
      <c r="AR123" s="288"/>
      <c r="AS123" s="288"/>
      <c r="AT123" s="288"/>
    </row>
    <row r="124" spans="1:48" x14ac:dyDescent="0.15">
      <c r="A124" s="285"/>
      <c r="B124" s="285"/>
      <c r="C124" s="285"/>
      <c r="D124" s="285"/>
      <c r="E124" s="285"/>
      <c r="F124" s="285"/>
      <c r="G124" s="285"/>
      <c r="H124" s="285"/>
      <c r="I124" s="285"/>
      <c r="J124" s="285"/>
      <c r="K124" s="285"/>
      <c r="L124" s="285"/>
      <c r="M124" s="285"/>
      <c r="N124" s="285"/>
      <c r="O124" s="285"/>
      <c r="P124" s="285"/>
      <c r="Q124" s="285"/>
      <c r="R124" s="285"/>
      <c r="S124" s="285"/>
      <c r="T124" s="285"/>
      <c r="U124" s="285"/>
      <c r="V124" s="285"/>
      <c r="W124" s="285"/>
      <c r="X124" s="109"/>
      <c r="Y124" s="109"/>
      <c r="Z124" s="109"/>
      <c r="AA124" s="109"/>
      <c r="AB124" s="109"/>
      <c r="AC124" s="109"/>
      <c r="AD124" s="109"/>
      <c r="AE124" s="109"/>
      <c r="AF124" s="109"/>
      <c r="AG124" s="109"/>
      <c r="AH124" s="109"/>
      <c r="AI124" s="109"/>
      <c r="AJ124" s="109"/>
      <c r="AK124" s="109"/>
      <c r="AL124" s="109"/>
      <c r="AM124" s="109"/>
      <c r="AN124" s="109"/>
      <c r="AO124" s="109"/>
      <c r="AP124" s="289"/>
      <c r="AQ124" s="289"/>
      <c r="AR124" s="289"/>
      <c r="AS124" s="289"/>
      <c r="AT124" s="289"/>
    </row>
    <row r="125" spans="1:48" x14ac:dyDescent="0.15">
      <c r="A125" s="109"/>
      <c r="B125" s="291" t="s">
        <v>246</v>
      </c>
      <c r="C125" s="291"/>
      <c r="D125" s="291"/>
      <c r="E125" s="291"/>
      <c r="F125" s="291"/>
      <c r="G125" s="291"/>
      <c r="H125" s="291"/>
      <c r="I125" s="291"/>
      <c r="J125" s="291"/>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row>
    <row r="126" spans="1:48" x14ac:dyDescent="0.15">
      <c r="A126" s="109"/>
      <c r="B126" s="291"/>
      <c r="C126" s="291"/>
      <c r="D126" s="291"/>
      <c r="E126" s="291"/>
      <c r="F126" s="291"/>
      <c r="G126" s="291"/>
      <c r="H126" s="291"/>
      <c r="I126" s="291"/>
      <c r="J126" s="291"/>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row>
    <row r="127" spans="1:48" x14ac:dyDescent="0.15">
      <c r="A127" s="109"/>
      <c r="B127" s="291" t="s">
        <v>247</v>
      </c>
      <c r="C127" s="291"/>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109"/>
    </row>
    <row r="128" spans="1:48" ht="12.75" thickBot="1" x14ac:dyDescent="0.2">
      <c r="A128" s="109"/>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1"/>
      <c r="AS128" s="291"/>
      <c r="AT128" s="109"/>
    </row>
    <row r="129" spans="1:48" ht="12" customHeight="1" thickBot="1" x14ac:dyDescent="0.2">
      <c r="A129" s="109"/>
      <c r="B129" s="411" t="s">
        <v>280</v>
      </c>
      <c r="C129" s="412"/>
      <c r="D129" s="450" t="s">
        <v>281</v>
      </c>
      <c r="E129" s="451"/>
      <c r="F129" s="451"/>
      <c r="G129" s="451"/>
      <c r="H129" s="451"/>
      <c r="I129" s="452"/>
      <c r="J129" s="426" t="s">
        <v>282</v>
      </c>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32"/>
      <c r="AS129" s="433"/>
      <c r="AT129" s="109"/>
      <c r="AU129" s="119"/>
    </row>
    <row r="130" spans="1:48" ht="12.75" thickBot="1" x14ac:dyDescent="0.2">
      <c r="A130" s="109"/>
      <c r="B130" s="413"/>
      <c r="C130" s="414"/>
      <c r="D130" s="453"/>
      <c r="E130" s="454"/>
      <c r="F130" s="454"/>
      <c r="G130" s="454"/>
      <c r="H130" s="454"/>
      <c r="I130" s="455"/>
      <c r="J130" s="428"/>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32"/>
      <c r="AS130" s="433"/>
      <c r="AT130" s="109"/>
      <c r="AU130" s="119" t="b">
        <v>0</v>
      </c>
      <c r="AV130" s="110" t="str">
        <f>IF(AU130,"OK","必須")</f>
        <v>必須</v>
      </c>
    </row>
    <row r="131" spans="1:48" ht="12.75" thickBot="1" x14ac:dyDescent="0.2">
      <c r="A131" s="109"/>
      <c r="B131" s="415"/>
      <c r="C131" s="416"/>
      <c r="D131" s="456"/>
      <c r="E131" s="457"/>
      <c r="F131" s="457"/>
      <c r="G131" s="457"/>
      <c r="H131" s="457"/>
      <c r="I131" s="458"/>
      <c r="J131" s="430"/>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2"/>
      <c r="AS131" s="433"/>
      <c r="AT131" s="109"/>
      <c r="AU131" s="119"/>
    </row>
    <row r="132" spans="1:48" ht="12" customHeight="1" thickBot="1" x14ac:dyDescent="0.2">
      <c r="A132" s="109"/>
      <c r="B132" s="411" t="s">
        <v>283</v>
      </c>
      <c r="C132" s="412"/>
      <c r="D132" s="450" t="s">
        <v>281</v>
      </c>
      <c r="E132" s="451"/>
      <c r="F132" s="451"/>
      <c r="G132" s="451"/>
      <c r="H132" s="451"/>
      <c r="I132" s="452"/>
      <c r="J132" s="426" t="s">
        <v>284</v>
      </c>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32"/>
      <c r="AS132" s="433"/>
      <c r="AT132" s="109"/>
      <c r="AU132" s="119"/>
    </row>
    <row r="133" spans="1:48" ht="12.75" thickBot="1" x14ac:dyDescent="0.2">
      <c r="A133" s="109"/>
      <c r="B133" s="413"/>
      <c r="C133" s="414"/>
      <c r="D133" s="453"/>
      <c r="E133" s="454"/>
      <c r="F133" s="454"/>
      <c r="G133" s="454"/>
      <c r="H133" s="454"/>
      <c r="I133" s="455"/>
      <c r="J133" s="428"/>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32"/>
      <c r="AS133" s="433"/>
      <c r="AT133" s="109"/>
      <c r="AU133" s="119" t="b">
        <v>0</v>
      </c>
      <c r="AV133" s="110" t="str">
        <f>IF(AU133,"OK","必須")</f>
        <v>必須</v>
      </c>
    </row>
    <row r="134" spans="1:48" ht="12.75" thickBot="1" x14ac:dyDescent="0.2">
      <c r="A134" s="109"/>
      <c r="B134" s="415"/>
      <c r="C134" s="416"/>
      <c r="D134" s="456"/>
      <c r="E134" s="457"/>
      <c r="F134" s="457"/>
      <c r="G134" s="457"/>
      <c r="H134" s="457"/>
      <c r="I134" s="458"/>
      <c r="J134" s="430"/>
      <c r="K134" s="431"/>
      <c r="L134" s="431"/>
      <c r="M134" s="431"/>
      <c r="N134" s="431"/>
      <c r="O134" s="431"/>
      <c r="P134" s="431"/>
      <c r="Q134" s="431"/>
      <c r="R134" s="431"/>
      <c r="S134" s="431"/>
      <c r="T134" s="431"/>
      <c r="U134" s="431"/>
      <c r="V134" s="431"/>
      <c r="W134" s="431"/>
      <c r="X134" s="431"/>
      <c r="Y134" s="431"/>
      <c r="Z134" s="431"/>
      <c r="AA134" s="431"/>
      <c r="AB134" s="431"/>
      <c r="AC134" s="431"/>
      <c r="AD134" s="431"/>
      <c r="AE134" s="431"/>
      <c r="AF134" s="431"/>
      <c r="AG134" s="431"/>
      <c r="AH134" s="431"/>
      <c r="AI134" s="431"/>
      <c r="AJ134" s="431"/>
      <c r="AK134" s="431"/>
      <c r="AL134" s="431"/>
      <c r="AM134" s="431"/>
      <c r="AN134" s="431"/>
      <c r="AO134" s="431"/>
      <c r="AP134" s="431"/>
      <c r="AQ134" s="431"/>
      <c r="AR134" s="432"/>
      <c r="AS134" s="433"/>
      <c r="AT134" s="109"/>
      <c r="AU134" s="119"/>
    </row>
    <row r="135" spans="1:48" ht="12" customHeight="1" thickBot="1" x14ac:dyDescent="0.2">
      <c r="A135" s="109"/>
      <c r="B135" s="411" t="s">
        <v>285</v>
      </c>
      <c r="C135" s="412"/>
      <c r="D135" s="450" t="s">
        <v>281</v>
      </c>
      <c r="E135" s="451"/>
      <c r="F135" s="451"/>
      <c r="G135" s="451"/>
      <c r="H135" s="451"/>
      <c r="I135" s="452"/>
      <c r="J135" s="364" t="s">
        <v>286</v>
      </c>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432"/>
      <c r="AS135" s="433"/>
      <c r="AT135" s="109"/>
      <c r="AU135" s="119"/>
    </row>
    <row r="136" spans="1:48" ht="12.95" customHeight="1" thickBot="1" x14ac:dyDescent="0.2">
      <c r="A136" s="109"/>
      <c r="B136" s="413"/>
      <c r="C136" s="414"/>
      <c r="D136" s="453"/>
      <c r="E136" s="454"/>
      <c r="F136" s="454"/>
      <c r="G136" s="454"/>
      <c r="H136" s="454"/>
      <c r="I136" s="455"/>
      <c r="J136" s="459"/>
      <c r="K136" s="460"/>
      <c r="L136" s="460"/>
      <c r="M136" s="460"/>
      <c r="N136" s="460"/>
      <c r="O136" s="460"/>
      <c r="P136" s="460"/>
      <c r="Q136" s="460"/>
      <c r="R136" s="460"/>
      <c r="S136" s="460"/>
      <c r="T136" s="460"/>
      <c r="U136" s="460"/>
      <c r="V136" s="460"/>
      <c r="W136" s="460"/>
      <c r="X136" s="460"/>
      <c r="Y136" s="460"/>
      <c r="Z136" s="460"/>
      <c r="AA136" s="460"/>
      <c r="AB136" s="460"/>
      <c r="AC136" s="460"/>
      <c r="AD136" s="460"/>
      <c r="AE136" s="460"/>
      <c r="AF136" s="460"/>
      <c r="AG136" s="460"/>
      <c r="AH136" s="460"/>
      <c r="AI136" s="460"/>
      <c r="AJ136" s="460"/>
      <c r="AK136" s="460"/>
      <c r="AL136" s="460"/>
      <c r="AM136" s="460"/>
      <c r="AN136" s="460"/>
      <c r="AO136" s="460"/>
      <c r="AP136" s="460"/>
      <c r="AQ136" s="460"/>
      <c r="AR136" s="432"/>
      <c r="AS136" s="433"/>
      <c r="AT136" s="109"/>
      <c r="AU136" s="119" t="b">
        <v>0</v>
      </c>
      <c r="AV136" s="110" t="str">
        <f>IF(AU136,"OK","必須")</f>
        <v>必須</v>
      </c>
    </row>
    <row r="137" spans="1:48" ht="12.95" customHeight="1" thickBot="1" x14ac:dyDescent="0.2">
      <c r="A137" s="109"/>
      <c r="B137" s="415"/>
      <c r="C137" s="416"/>
      <c r="D137" s="456"/>
      <c r="E137" s="457"/>
      <c r="F137" s="457"/>
      <c r="G137" s="457"/>
      <c r="H137" s="457"/>
      <c r="I137" s="458"/>
      <c r="J137" s="367"/>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c r="AO137" s="368"/>
      <c r="AP137" s="368"/>
      <c r="AQ137" s="368"/>
      <c r="AR137" s="432"/>
      <c r="AS137" s="433"/>
      <c r="AT137" s="109"/>
      <c r="AU137" s="119"/>
    </row>
    <row r="138" spans="1:48" ht="12.95" customHeight="1" thickBot="1" x14ac:dyDescent="0.2">
      <c r="A138" s="109"/>
      <c r="B138" s="411" t="s">
        <v>287</v>
      </c>
      <c r="C138" s="412"/>
      <c r="D138" s="450" t="s">
        <v>281</v>
      </c>
      <c r="E138" s="451"/>
      <c r="F138" s="451"/>
      <c r="G138" s="451"/>
      <c r="H138" s="451"/>
      <c r="I138" s="452"/>
      <c r="J138" s="364" t="s">
        <v>288</v>
      </c>
      <c r="K138" s="365"/>
      <c r="L138" s="365"/>
      <c r="M138" s="365"/>
      <c r="N138" s="365"/>
      <c r="O138" s="365"/>
      <c r="P138" s="365"/>
      <c r="Q138" s="365"/>
      <c r="R138" s="365"/>
      <c r="S138" s="365"/>
      <c r="T138" s="365"/>
      <c r="U138" s="365"/>
      <c r="V138" s="365"/>
      <c r="W138" s="365"/>
      <c r="X138" s="365"/>
      <c r="Y138" s="365"/>
      <c r="Z138" s="365"/>
      <c r="AA138" s="365"/>
      <c r="AB138" s="365"/>
      <c r="AC138" s="365"/>
      <c r="AD138" s="365"/>
      <c r="AE138" s="365"/>
      <c r="AF138" s="365"/>
      <c r="AG138" s="365"/>
      <c r="AH138" s="365"/>
      <c r="AI138" s="365"/>
      <c r="AJ138" s="365"/>
      <c r="AK138" s="365"/>
      <c r="AL138" s="365"/>
      <c r="AM138" s="365"/>
      <c r="AN138" s="365"/>
      <c r="AO138" s="365"/>
      <c r="AP138" s="365"/>
      <c r="AQ138" s="365"/>
      <c r="AR138" s="432"/>
      <c r="AS138" s="433"/>
      <c r="AT138" s="109"/>
      <c r="AU138" s="119"/>
    </row>
    <row r="139" spans="1:48" ht="12.95" customHeight="1" thickBot="1" x14ac:dyDescent="0.2">
      <c r="A139" s="109"/>
      <c r="B139" s="413"/>
      <c r="C139" s="414"/>
      <c r="D139" s="453"/>
      <c r="E139" s="454"/>
      <c r="F139" s="454"/>
      <c r="G139" s="454"/>
      <c r="H139" s="454"/>
      <c r="I139" s="455"/>
      <c r="J139" s="459"/>
      <c r="K139" s="460"/>
      <c r="L139" s="460"/>
      <c r="M139" s="460"/>
      <c r="N139" s="460"/>
      <c r="O139" s="460"/>
      <c r="P139" s="460"/>
      <c r="Q139" s="460"/>
      <c r="R139" s="460"/>
      <c r="S139" s="460"/>
      <c r="T139" s="460"/>
      <c r="U139" s="460"/>
      <c r="V139" s="460"/>
      <c r="W139" s="460"/>
      <c r="X139" s="460"/>
      <c r="Y139" s="460"/>
      <c r="Z139" s="460"/>
      <c r="AA139" s="460"/>
      <c r="AB139" s="460"/>
      <c r="AC139" s="460"/>
      <c r="AD139" s="460"/>
      <c r="AE139" s="460"/>
      <c r="AF139" s="460"/>
      <c r="AG139" s="460"/>
      <c r="AH139" s="460"/>
      <c r="AI139" s="460"/>
      <c r="AJ139" s="460"/>
      <c r="AK139" s="460"/>
      <c r="AL139" s="460"/>
      <c r="AM139" s="460"/>
      <c r="AN139" s="460"/>
      <c r="AO139" s="460"/>
      <c r="AP139" s="460"/>
      <c r="AQ139" s="460"/>
      <c r="AR139" s="432"/>
      <c r="AS139" s="433"/>
      <c r="AT139" s="109"/>
      <c r="AU139" s="119" t="b">
        <v>0</v>
      </c>
      <c r="AV139" s="110" t="str">
        <f>IF(AU139,"OK","必須")</f>
        <v>必須</v>
      </c>
    </row>
    <row r="140" spans="1:48" ht="12.95" customHeight="1" thickBot="1" x14ac:dyDescent="0.2">
      <c r="A140" s="109"/>
      <c r="B140" s="415"/>
      <c r="C140" s="416"/>
      <c r="D140" s="456"/>
      <c r="E140" s="457"/>
      <c r="F140" s="457"/>
      <c r="G140" s="457"/>
      <c r="H140" s="457"/>
      <c r="I140" s="458"/>
      <c r="J140" s="367"/>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432"/>
      <c r="AS140" s="433"/>
      <c r="AT140" s="109"/>
      <c r="AU140" s="119"/>
    </row>
    <row r="141" spans="1:48" ht="12.95" customHeight="1" thickBot="1" x14ac:dyDescent="0.2">
      <c r="A141" s="109"/>
      <c r="B141" s="411" t="s">
        <v>289</v>
      </c>
      <c r="C141" s="412"/>
      <c r="D141" s="450" t="s">
        <v>281</v>
      </c>
      <c r="E141" s="451"/>
      <c r="F141" s="451"/>
      <c r="G141" s="451"/>
      <c r="H141" s="451"/>
      <c r="I141" s="452"/>
      <c r="J141" s="364" t="s">
        <v>290</v>
      </c>
      <c r="K141" s="365"/>
      <c r="L141" s="365"/>
      <c r="M141" s="365"/>
      <c r="N141" s="365"/>
      <c r="O141" s="365"/>
      <c r="P141" s="365"/>
      <c r="Q141" s="365"/>
      <c r="R141" s="365"/>
      <c r="S141" s="365"/>
      <c r="T141" s="365"/>
      <c r="U141" s="365"/>
      <c r="V141" s="365"/>
      <c r="W141" s="365"/>
      <c r="X141" s="365"/>
      <c r="Y141" s="365"/>
      <c r="Z141" s="365"/>
      <c r="AA141" s="365"/>
      <c r="AB141" s="365"/>
      <c r="AC141" s="365"/>
      <c r="AD141" s="365"/>
      <c r="AE141" s="365"/>
      <c r="AF141" s="365"/>
      <c r="AG141" s="365"/>
      <c r="AH141" s="365"/>
      <c r="AI141" s="365"/>
      <c r="AJ141" s="365"/>
      <c r="AK141" s="365"/>
      <c r="AL141" s="365"/>
      <c r="AM141" s="365"/>
      <c r="AN141" s="365"/>
      <c r="AO141" s="365"/>
      <c r="AP141" s="365"/>
      <c r="AQ141" s="365"/>
      <c r="AR141" s="432"/>
      <c r="AS141" s="433"/>
      <c r="AT141" s="109"/>
      <c r="AU141" s="119"/>
    </row>
    <row r="142" spans="1:48" ht="12.95" customHeight="1" thickBot="1" x14ac:dyDescent="0.2">
      <c r="A142" s="109"/>
      <c r="B142" s="413"/>
      <c r="C142" s="414"/>
      <c r="D142" s="453"/>
      <c r="E142" s="454"/>
      <c r="F142" s="454"/>
      <c r="G142" s="454"/>
      <c r="H142" s="454"/>
      <c r="I142" s="455"/>
      <c r="J142" s="459"/>
      <c r="K142" s="460"/>
      <c r="L142" s="460"/>
      <c r="M142" s="460"/>
      <c r="N142" s="460"/>
      <c r="O142" s="460"/>
      <c r="P142" s="460"/>
      <c r="Q142" s="460"/>
      <c r="R142" s="460"/>
      <c r="S142" s="460"/>
      <c r="T142" s="460"/>
      <c r="U142" s="460"/>
      <c r="V142" s="460"/>
      <c r="W142" s="460"/>
      <c r="X142" s="460"/>
      <c r="Y142" s="460"/>
      <c r="Z142" s="460"/>
      <c r="AA142" s="460"/>
      <c r="AB142" s="460"/>
      <c r="AC142" s="460"/>
      <c r="AD142" s="460"/>
      <c r="AE142" s="460"/>
      <c r="AF142" s="460"/>
      <c r="AG142" s="460"/>
      <c r="AH142" s="460"/>
      <c r="AI142" s="460"/>
      <c r="AJ142" s="460"/>
      <c r="AK142" s="460"/>
      <c r="AL142" s="460"/>
      <c r="AM142" s="460"/>
      <c r="AN142" s="460"/>
      <c r="AO142" s="460"/>
      <c r="AP142" s="460"/>
      <c r="AQ142" s="460"/>
      <c r="AR142" s="432"/>
      <c r="AS142" s="433"/>
      <c r="AT142" s="109"/>
      <c r="AU142" s="119" t="b">
        <v>0</v>
      </c>
      <c r="AV142" s="110" t="str">
        <f>IF(AU142,"OK","必須")</f>
        <v>必須</v>
      </c>
    </row>
    <row r="143" spans="1:48" ht="12.95" customHeight="1" thickBot="1" x14ac:dyDescent="0.2">
      <c r="A143" s="109"/>
      <c r="B143" s="415"/>
      <c r="C143" s="416"/>
      <c r="D143" s="456"/>
      <c r="E143" s="457"/>
      <c r="F143" s="457"/>
      <c r="G143" s="457"/>
      <c r="H143" s="457"/>
      <c r="I143" s="458"/>
      <c r="J143" s="367"/>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c r="AO143" s="368"/>
      <c r="AP143" s="368"/>
      <c r="AQ143" s="368"/>
      <c r="AR143" s="432"/>
      <c r="AS143" s="433"/>
      <c r="AT143" s="109"/>
      <c r="AU143" s="119"/>
    </row>
    <row r="144" spans="1:48" ht="12.95" customHeight="1" thickBot="1" x14ac:dyDescent="0.2">
      <c r="A144" s="109"/>
      <c r="B144" s="411" t="s">
        <v>291</v>
      </c>
      <c r="C144" s="412"/>
      <c r="D144" s="450" t="s">
        <v>281</v>
      </c>
      <c r="E144" s="451"/>
      <c r="F144" s="451"/>
      <c r="G144" s="451"/>
      <c r="H144" s="451"/>
      <c r="I144" s="452"/>
      <c r="J144" s="364" t="s">
        <v>292</v>
      </c>
      <c r="K144" s="365"/>
      <c r="L144" s="365"/>
      <c r="M144" s="365"/>
      <c r="N144" s="365"/>
      <c r="O144" s="365"/>
      <c r="P144" s="365"/>
      <c r="Q144" s="365"/>
      <c r="R144" s="365"/>
      <c r="S144" s="365"/>
      <c r="T144" s="365"/>
      <c r="U144" s="365"/>
      <c r="V144" s="365"/>
      <c r="W144" s="365"/>
      <c r="X144" s="365"/>
      <c r="Y144" s="365"/>
      <c r="Z144" s="365"/>
      <c r="AA144" s="365"/>
      <c r="AB144" s="365"/>
      <c r="AC144" s="365"/>
      <c r="AD144" s="365"/>
      <c r="AE144" s="365"/>
      <c r="AF144" s="365"/>
      <c r="AG144" s="365"/>
      <c r="AH144" s="365"/>
      <c r="AI144" s="365"/>
      <c r="AJ144" s="365"/>
      <c r="AK144" s="365"/>
      <c r="AL144" s="365"/>
      <c r="AM144" s="365"/>
      <c r="AN144" s="365"/>
      <c r="AO144" s="365"/>
      <c r="AP144" s="365"/>
      <c r="AQ144" s="365"/>
      <c r="AR144" s="432"/>
      <c r="AS144" s="433"/>
      <c r="AT144" s="109"/>
      <c r="AU144" s="119"/>
    </row>
    <row r="145" spans="1:48" ht="12.95" customHeight="1" thickBot="1" x14ac:dyDescent="0.2">
      <c r="A145" s="109"/>
      <c r="B145" s="413"/>
      <c r="C145" s="414"/>
      <c r="D145" s="453"/>
      <c r="E145" s="454"/>
      <c r="F145" s="454"/>
      <c r="G145" s="454"/>
      <c r="H145" s="454"/>
      <c r="I145" s="455"/>
      <c r="J145" s="459"/>
      <c r="K145" s="460"/>
      <c r="L145" s="460"/>
      <c r="M145" s="460"/>
      <c r="N145" s="460"/>
      <c r="O145" s="460"/>
      <c r="P145" s="460"/>
      <c r="Q145" s="460"/>
      <c r="R145" s="460"/>
      <c r="S145" s="460"/>
      <c r="T145" s="460"/>
      <c r="U145" s="460"/>
      <c r="V145" s="460"/>
      <c r="W145" s="460"/>
      <c r="X145" s="460"/>
      <c r="Y145" s="460"/>
      <c r="Z145" s="460"/>
      <c r="AA145" s="460"/>
      <c r="AB145" s="460"/>
      <c r="AC145" s="460"/>
      <c r="AD145" s="460"/>
      <c r="AE145" s="460"/>
      <c r="AF145" s="460"/>
      <c r="AG145" s="460"/>
      <c r="AH145" s="460"/>
      <c r="AI145" s="460"/>
      <c r="AJ145" s="460"/>
      <c r="AK145" s="460"/>
      <c r="AL145" s="460"/>
      <c r="AM145" s="460"/>
      <c r="AN145" s="460"/>
      <c r="AO145" s="460"/>
      <c r="AP145" s="460"/>
      <c r="AQ145" s="460"/>
      <c r="AR145" s="432"/>
      <c r="AS145" s="433"/>
      <c r="AT145" s="109"/>
      <c r="AU145" s="119" t="b">
        <v>0</v>
      </c>
      <c r="AV145" s="110" t="str">
        <f>IF(AU145,"OK","必須")</f>
        <v>必須</v>
      </c>
    </row>
    <row r="146" spans="1:48" ht="12.95" customHeight="1" thickBot="1" x14ac:dyDescent="0.2">
      <c r="A146" s="109"/>
      <c r="B146" s="415"/>
      <c r="C146" s="416"/>
      <c r="D146" s="456"/>
      <c r="E146" s="457"/>
      <c r="F146" s="457"/>
      <c r="G146" s="457"/>
      <c r="H146" s="457"/>
      <c r="I146" s="458"/>
      <c r="J146" s="367"/>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c r="AO146" s="368"/>
      <c r="AP146" s="368"/>
      <c r="AQ146" s="368"/>
      <c r="AR146" s="432"/>
      <c r="AS146" s="433"/>
      <c r="AT146" s="109"/>
      <c r="AU146" s="119"/>
    </row>
    <row r="147" spans="1:48" ht="12.95" customHeight="1" thickBot="1" x14ac:dyDescent="0.2">
      <c r="A147" s="109"/>
      <c r="B147" s="411" t="s">
        <v>293</v>
      </c>
      <c r="C147" s="412"/>
      <c r="D147" s="450" t="s">
        <v>281</v>
      </c>
      <c r="E147" s="451"/>
      <c r="F147" s="451"/>
      <c r="G147" s="451"/>
      <c r="H147" s="451"/>
      <c r="I147" s="452"/>
      <c r="J147" s="364" t="s">
        <v>294</v>
      </c>
      <c r="K147" s="365"/>
      <c r="L147" s="365"/>
      <c r="M147" s="365"/>
      <c r="N147" s="365"/>
      <c r="O147" s="365"/>
      <c r="P147" s="365"/>
      <c r="Q147" s="365"/>
      <c r="R147" s="365"/>
      <c r="S147" s="365"/>
      <c r="T147" s="365"/>
      <c r="U147" s="365"/>
      <c r="V147" s="365"/>
      <c r="W147" s="365"/>
      <c r="X147" s="365"/>
      <c r="Y147" s="365"/>
      <c r="Z147" s="365"/>
      <c r="AA147" s="365"/>
      <c r="AB147" s="365"/>
      <c r="AC147" s="365"/>
      <c r="AD147" s="365"/>
      <c r="AE147" s="365"/>
      <c r="AF147" s="365"/>
      <c r="AG147" s="365"/>
      <c r="AH147" s="365"/>
      <c r="AI147" s="365"/>
      <c r="AJ147" s="365"/>
      <c r="AK147" s="365"/>
      <c r="AL147" s="365"/>
      <c r="AM147" s="365"/>
      <c r="AN147" s="365"/>
      <c r="AO147" s="365"/>
      <c r="AP147" s="365"/>
      <c r="AQ147" s="365"/>
      <c r="AR147" s="432"/>
      <c r="AS147" s="433"/>
      <c r="AT147" s="109"/>
      <c r="AU147" s="119"/>
    </row>
    <row r="148" spans="1:48" ht="12.95" customHeight="1" thickBot="1" x14ac:dyDescent="0.2">
      <c r="A148" s="109"/>
      <c r="B148" s="413"/>
      <c r="C148" s="414"/>
      <c r="D148" s="453"/>
      <c r="E148" s="454"/>
      <c r="F148" s="454"/>
      <c r="G148" s="454"/>
      <c r="H148" s="454"/>
      <c r="I148" s="455"/>
      <c r="J148" s="459"/>
      <c r="K148" s="460"/>
      <c r="L148" s="460"/>
      <c r="M148" s="460"/>
      <c r="N148" s="460"/>
      <c r="O148" s="460"/>
      <c r="P148" s="460"/>
      <c r="Q148" s="460"/>
      <c r="R148" s="460"/>
      <c r="S148" s="460"/>
      <c r="T148" s="460"/>
      <c r="U148" s="460"/>
      <c r="V148" s="460"/>
      <c r="W148" s="460"/>
      <c r="X148" s="460"/>
      <c r="Y148" s="460"/>
      <c r="Z148" s="460"/>
      <c r="AA148" s="460"/>
      <c r="AB148" s="460"/>
      <c r="AC148" s="460"/>
      <c r="AD148" s="460"/>
      <c r="AE148" s="460"/>
      <c r="AF148" s="460"/>
      <c r="AG148" s="460"/>
      <c r="AH148" s="460"/>
      <c r="AI148" s="460"/>
      <c r="AJ148" s="460"/>
      <c r="AK148" s="460"/>
      <c r="AL148" s="460"/>
      <c r="AM148" s="460"/>
      <c r="AN148" s="460"/>
      <c r="AO148" s="460"/>
      <c r="AP148" s="460"/>
      <c r="AQ148" s="460"/>
      <c r="AR148" s="432"/>
      <c r="AS148" s="433"/>
      <c r="AT148" s="109"/>
      <c r="AU148" s="119" t="b">
        <v>0</v>
      </c>
      <c r="AV148" s="110" t="str">
        <f>IF(AU148,"OK","必須")</f>
        <v>必須</v>
      </c>
    </row>
    <row r="149" spans="1:48" ht="12.95" customHeight="1" thickBot="1" x14ac:dyDescent="0.2">
      <c r="A149" s="109"/>
      <c r="B149" s="415"/>
      <c r="C149" s="416"/>
      <c r="D149" s="456"/>
      <c r="E149" s="457"/>
      <c r="F149" s="457"/>
      <c r="G149" s="457"/>
      <c r="H149" s="457"/>
      <c r="I149" s="458"/>
      <c r="J149" s="367"/>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c r="AO149" s="368"/>
      <c r="AP149" s="368"/>
      <c r="AQ149" s="368"/>
      <c r="AR149" s="432"/>
      <c r="AS149" s="433"/>
      <c r="AT149" s="109"/>
      <c r="AU149" s="119"/>
    </row>
    <row r="150" spans="1:48" ht="12" customHeight="1" thickBot="1" x14ac:dyDescent="0.2">
      <c r="A150" s="109"/>
      <c r="B150" s="411" t="s">
        <v>295</v>
      </c>
      <c r="C150" s="412"/>
      <c r="D150" s="450" t="s">
        <v>281</v>
      </c>
      <c r="E150" s="451"/>
      <c r="F150" s="451"/>
      <c r="G150" s="451"/>
      <c r="H150" s="451"/>
      <c r="I150" s="452"/>
      <c r="J150" s="364" t="s">
        <v>296</v>
      </c>
      <c r="K150" s="365"/>
      <c r="L150" s="365"/>
      <c r="M150" s="365"/>
      <c r="N150" s="365"/>
      <c r="O150" s="365"/>
      <c r="P150" s="365"/>
      <c r="Q150" s="365"/>
      <c r="R150" s="365"/>
      <c r="S150" s="365"/>
      <c r="T150" s="365"/>
      <c r="U150" s="365"/>
      <c r="V150" s="365"/>
      <c r="W150" s="365"/>
      <c r="X150" s="365"/>
      <c r="Y150" s="365"/>
      <c r="Z150" s="365"/>
      <c r="AA150" s="365"/>
      <c r="AB150" s="365"/>
      <c r="AC150" s="365"/>
      <c r="AD150" s="365"/>
      <c r="AE150" s="365"/>
      <c r="AF150" s="365"/>
      <c r="AG150" s="365"/>
      <c r="AH150" s="365"/>
      <c r="AI150" s="365"/>
      <c r="AJ150" s="365"/>
      <c r="AK150" s="365"/>
      <c r="AL150" s="365"/>
      <c r="AM150" s="365"/>
      <c r="AN150" s="365"/>
      <c r="AO150" s="365"/>
      <c r="AP150" s="365"/>
      <c r="AQ150" s="365"/>
      <c r="AR150" s="432"/>
      <c r="AS150" s="433"/>
      <c r="AT150" s="109"/>
      <c r="AU150" s="119"/>
    </row>
    <row r="151" spans="1:48" ht="12.75" thickBot="1" x14ac:dyDescent="0.2">
      <c r="A151" s="109"/>
      <c r="B151" s="413"/>
      <c r="C151" s="414"/>
      <c r="D151" s="453"/>
      <c r="E151" s="454"/>
      <c r="F151" s="454"/>
      <c r="G151" s="454"/>
      <c r="H151" s="454"/>
      <c r="I151" s="455"/>
      <c r="J151" s="459"/>
      <c r="K151" s="460"/>
      <c r="L151" s="460"/>
      <c r="M151" s="460"/>
      <c r="N151" s="460"/>
      <c r="O151" s="460"/>
      <c r="P151" s="460"/>
      <c r="Q151" s="460"/>
      <c r="R151" s="460"/>
      <c r="S151" s="460"/>
      <c r="T151" s="460"/>
      <c r="U151" s="460"/>
      <c r="V151" s="460"/>
      <c r="W151" s="460"/>
      <c r="X151" s="460"/>
      <c r="Y151" s="460"/>
      <c r="Z151" s="460"/>
      <c r="AA151" s="460"/>
      <c r="AB151" s="460"/>
      <c r="AC151" s="460"/>
      <c r="AD151" s="460"/>
      <c r="AE151" s="460"/>
      <c r="AF151" s="460"/>
      <c r="AG151" s="460"/>
      <c r="AH151" s="460"/>
      <c r="AI151" s="460"/>
      <c r="AJ151" s="460"/>
      <c r="AK151" s="460"/>
      <c r="AL151" s="460"/>
      <c r="AM151" s="460"/>
      <c r="AN151" s="460"/>
      <c r="AO151" s="460"/>
      <c r="AP151" s="460"/>
      <c r="AQ151" s="460"/>
      <c r="AR151" s="432"/>
      <c r="AS151" s="433"/>
      <c r="AT151" s="109"/>
      <c r="AU151" s="119" t="b">
        <v>0</v>
      </c>
      <c r="AV151" s="110" t="str">
        <f>IF(AU151,"OK","必須")</f>
        <v>必須</v>
      </c>
    </row>
    <row r="152" spans="1:48" ht="12.75" thickBot="1" x14ac:dyDescent="0.2">
      <c r="A152" s="109"/>
      <c r="B152" s="415"/>
      <c r="C152" s="416"/>
      <c r="D152" s="456"/>
      <c r="E152" s="457"/>
      <c r="F152" s="457"/>
      <c r="G152" s="457"/>
      <c r="H152" s="457"/>
      <c r="I152" s="458"/>
      <c r="J152" s="367"/>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c r="AO152" s="368"/>
      <c r="AP152" s="368"/>
      <c r="AQ152" s="368"/>
      <c r="AR152" s="432"/>
      <c r="AS152" s="433"/>
      <c r="AT152" s="109"/>
      <c r="AU152" s="119"/>
    </row>
    <row r="153" spans="1:48" ht="12.75" thickBot="1" x14ac:dyDescent="0.2">
      <c r="A153" s="109"/>
      <c r="B153" s="411" t="s">
        <v>297</v>
      </c>
      <c r="C153" s="412"/>
      <c r="D153" s="450" t="s">
        <v>281</v>
      </c>
      <c r="E153" s="451"/>
      <c r="F153" s="451"/>
      <c r="G153" s="451"/>
      <c r="H153" s="451"/>
      <c r="I153" s="452"/>
      <c r="J153" s="364" t="s">
        <v>298</v>
      </c>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365"/>
      <c r="AK153" s="365"/>
      <c r="AL153" s="365"/>
      <c r="AM153" s="365"/>
      <c r="AN153" s="365"/>
      <c r="AO153" s="365"/>
      <c r="AP153" s="365"/>
      <c r="AQ153" s="365"/>
      <c r="AR153" s="432"/>
      <c r="AS153" s="433"/>
      <c r="AT153" s="109"/>
      <c r="AU153" s="119"/>
    </row>
    <row r="154" spans="1:48" ht="12.75" thickBot="1" x14ac:dyDescent="0.2">
      <c r="A154" s="109"/>
      <c r="B154" s="413"/>
      <c r="C154" s="414"/>
      <c r="D154" s="453"/>
      <c r="E154" s="454"/>
      <c r="F154" s="454"/>
      <c r="G154" s="454"/>
      <c r="H154" s="454"/>
      <c r="I154" s="455"/>
      <c r="J154" s="459"/>
      <c r="K154" s="460"/>
      <c r="L154" s="460"/>
      <c r="M154" s="460"/>
      <c r="N154" s="460"/>
      <c r="O154" s="460"/>
      <c r="P154" s="460"/>
      <c r="Q154" s="460"/>
      <c r="R154" s="460"/>
      <c r="S154" s="460"/>
      <c r="T154" s="460"/>
      <c r="U154" s="460"/>
      <c r="V154" s="460"/>
      <c r="W154" s="460"/>
      <c r="X154" s="460"/>
      <c r="Y154" s="460"/>
      <c r="Z154" s="460"/>
      <c r="AA154" s="460"/>
      <c r="AB154" s="460"/>
      <c r="AC154" s="460"/>
      <c r="AD154" s="460"/>
      <c r="AE154" s="460"/>
      <c r="AF154" s="460"/>
      <c r="AG154" s="460"/>
      <c r="AH154" s="460"/>
      <c r="AI154" s="460"/>
      <c r="AJ154" s="460"/>
      <c r="AK154" s="460"/>
      <c r="AL154" s="460"/>
      <c r="AM154" s="460"/>
      <c r="AN154" s="460"/>
      <c r="AO154" s="460"/>
      <c r="AP154" s="460"/>
      <c r="AQ154" s="460"/>
      <c r="AR154" s="432"/>
      <c r="AS154" s="433"/>
      <c r="AT154" s="109"/>
      <c r="AU154" s="119" t="b">
        <v>0</v>
      </c>
      <c r="AV154" s="110" t="str">
        <f>IF(AU154,"OK","必須")</f>
        <v>必須</v>
      </c>
    </row>
    <row r="155" spans="1:48" ht="12.75" thickBot="1" x14ac:dyDescent="0.2">
      <c r="A155" s="109"/>
      <c r="B155" s="415"/>
      <c r="C155" s="416"/>
      <c r="D155" s="456"/>
      <c r="E155" s="457"/>
      <c r="F155" s="457"/>
      <c r="G155" s="457"/>
      <c r="H155" s="457"/>
      <c r="I155" s="458"/>
      <c r="J155" s="367"/>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c r="AO155" s="368"/>
      <c r="AP155" s="368"/>
      <c r="AQ155" s="368"/>
      <c r="AR155" s="432"/>
      <c r="AS155" s="433"/>
      <c r="AT155" s="109"/>
      <c r="AU155" s="119"/>
    </row>
    <row r="156" spans="1:48" ht="12" customHeight="1" thickBot="1" x14ac:dyDescent="0.2">
      <c r="A156" s="109"/>
      <c r="B156" s="411" t="s">
        <v>299</v>
      </c>
      <c r="C156" s="412"/>
      <c r="D156" s="450" t="s">
        <v>281</v>
      </c>
      <c r="E156" s="451"/>
      <c r="F156" s="451"/>
      <c r="G156" s="451"/>
      <c r="H156" s="451"/>
      <c r="I156" s="452"/>
      <c r="J156" s="364" t="s">
        <v>300</v>
      </c>
      <c r="K156" s="365"/>
      <c r="L156" s="365"/>
      <c r="M156" s="365"/>
      <c r="N156" s="365"/>
      <c r="O156" s="365"/>
      <c r="P156" s="365"/>
      <c r="Q156" s="365"/>
      <c r="R156" s="365"/>
      <c r="S156" s="365"/>
      <c r="T156" s="365"/>
      <c r="U156" s="365"/>
      <c r="V156" s="365"/>
      <c r="W156" s="365"/>
      <c r="X156" s="365"/>
      <c r="Y156" s="365"/>
      <c r="Z156" s="365"/>
      <c r="AA156" s="365"/>
      <c r="AB156" s="365"/>
      <c r="AC156" s="365"/>
      <c r="AD156" s="365"/>
      <c r="AE156" s="365"/>
      <c r="AF156" s="365"/>
      <c r="AG156" s="365"/>
      <c r="AH156" s="365"/>
      <c r="AI156" s="365"/>
      <c r="AJ156" s="365"/>
      <c r="AK156" s="365"/>
      <c r="AL156" s="365"/>
      <c r="AM156" s="365"/>
      <c r="AN156" s="365"/>
      <c r="AO156" s="365"/>
      <c r="AP156" s="365"/>
      <c r="AQ156" s="365"/>
      <c r="AR156" s="432"/>
      <c r="AS156" s="433"/>
      <c r="AT156" s="109"/>
      <c r="AU156" s="119"/>
    </row>
    <row r="157" spans="1:48" ht="12.75" thickBot="1" x14ac:dyDescent="0.2">
      <c r="A157" s="109"/>
      <c r="B157" s="413"/>
      <c r="C157" s="414"/>
      <c r="D157" s="453"/>
      <c r="E157" s="454"/>
      <c r="F157" s="454"/>
      <c r="G157" s="454"/>
      <c r="H157" s="454"/>
      <c r="I157" s="455"/>
      <c r="J157" s="459"/>
      <c r="K157" s="460"/>
      <c r="L157" s="460"/>
      <c r="M157" s="460"/>
      <c r="N157" s="460"/>
      <c r="O157" s="460"/>
      <c r="P157" s="460"/>
      <c r="Q157" s="460"/>
      <c r="R157" s="460"/>
      <c r="S157" s="460"/>
      <c r="T157" s="460"/>
      <c r="U157" s="460"/>
      <c r="V157" s="460"/>
      <c r="W157" s="460"/>
      <c r="X157" s="460"/>
      <c r="Y157" s="460"/>
      <c r="Z157" s="460"/>
      <c r="AA157" s="460"/>
      <c r="AB157" s="460"/>
      <c r="AC157" s="460"/>
      <c r="AD157" s="460"/>
      <c r="AE157" s="460"/>
      <c r="AF157" s="460"/>
      <c r="AG157" s="460"/>
      <c r="AH157" s="460"/>
      <c r="AI157" s="460"/>
      <c r="AJ157" s="460"/>
      <c r="AK157" s="460"/>
      <c r="AL157" s="460"/>
      <c r="AM157" s="460"/>
      <c r="AN157" s="460"/>
      <c r="AO157" s="460"/>
      <c r="AP157" s="460"/>
      <c r="AQ157" s="460"/>
      <c r="AR157" s="432"/>
      <c r="AS157" s="433"/>
      <c r="AT157" s="109"/>
      <c r="AU157" s="119" t="b">
        <v>0</v>
      </c>
      <c r="AV157" s="110" t="str">
        <f>IF(AU157,"OK","必須")</f>
        <v>必須</v>
      </c>
    </row>
    <row r="158" spans="1:48" ht="12.75" thickBot="1" x14ac:dyDescent="0.2">
      <c r="A158" s="109"/>
      <c r="B158" s="415"/>
      <c r="C158" s="416"/>
      <c r="D158" s="456"/>
      <c r="E158" s="457"/>
      <c r="F158" s="457"/>
      <c r="G158" s="457"/>
      <c r="H158" s="457"/>
      <c r="I158" s="458"/>
      <c r="J158" s="367"/>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c r="AO158" s="368"/>
      <c r="AP158" s="368"/>
      <c r="AQ158" s="368"/>
      <c r="AR158" s="432"/>
      <c r="AS158" s="433"/>
      <c r="AT158" s="109"/>
      <c r="AU158" s="119"/>
    </row>
    <row r="159" spans="1:48" x14ac:dyDescent="0.15">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row>
    <row r="160" spans="1:48" x14ac:dyDescent="0.15">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row>
    <row r="161" spans="1:58" x14ac:dyDescent="0.15">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row>
    <row r="162" spans="1:58" x14ac:dyDescent="0.15">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row>
    <row r="163" spans="1:58" x14ac:dyDescent="0.15">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row>
    <row r="164" spans="1:58" x14ac:dyDescent="0.15">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row>
    <row r="165" spans="1:58" x14ac:dyDescent="0.15">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row>
    <row r="166" spans="1:58" x14ac:dyDescent="0.1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row>
    <row r="167" spans="1:58" x14ac:dyDescent="0.15">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row>
    <row r="168" spans="1:58" x14ac:dyDescent="0.1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row>
    <row r="169" spans="1:58" x14ac:dyDescent="0.15">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row>
    <row r="170" spans="1:58" x14ac:dyDescent="0.15">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row>
    <row r="171" spans="1:58" x14ac:dyDescent="0.15">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row>
    <row r="172" spans="1:58" x14ac:dyDescent="0.15">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row>
    <row r="173" spans="1:58" x14ac:dyDescent="0.15">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row>
    <row r="174" spans="1:58" x14ac:dyDescent="0.15">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row>
    <row r="175" spans="1:58" x14ac:dyDescent="0.15">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row>
    <row r="176" spans="1:58" x14ac:dyDescent="0.15">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row>
    <row r="177" spans="1:58" x14ac:dyDescent="0.15">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row>
    <row r="178" spans="1:58" x14ac:dyDescent="0.15">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row>
    <row r="179" spans="1:58" x14ac:dyDescent="0.15">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row>
    <row r="180" spans="1:58" x14ac:dyDescent="0.15">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row>
    <row r="181" spans="1:58" x14ac:dyDescent="0.15">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row>
    <row r="182" spans="1:58" x14ac:dyDescent="0.15">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row>
    <row r="183" spans="1:58" x14ac:dyDescent="0.15">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row>
    <row r="184" spans="1:58" x14ac:dyDescent="0.15">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row>
    <row r="185" spans="1:58" x14ac:dyDescent="0.15">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row>
    <row r="186" spans="1:58" x14ac:dyDescent="0.15">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row>
    <row r="187" spans="1:58" x14ac:dyDescent="0.15">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row>
    <row r="188" spans="1:58" x14ac:dyDescent="0.15">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row>
    <row r="189" spans="1:58" x14ac:dyDescent="0.15">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row>
    <row r="190" spans="1:58" x14ac:dyDescent="0.15">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row>
    <row r="191" spans="1:58" x14ac:dyDescent="0.15">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row>
    <row r="192" spans="1:58" x14ac:dyDescent="0.15">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row>
    <row r="193" spans="1:58" x14ac:dyDescent="0.15">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row>
    <row r="194" spans="1:58" x14ac:dyDescent="0.15">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row>
    <row r="195" spans="1:58" x14ac:dyDescent="0.15">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row>
    <row r="196" spans="1:58" x14ac:dyDescent="0.15">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row>
    <row r="197" spans="1:58" x14ac:dyDescent="0.15">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row>
    <row r="198" spans="1:58" x14ac:dyDescent="0.15">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row>
    <row r="199" spans="1:58" x14ac:dyDescent="0.15">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row>
    <row r="200" spans="1:58" x14ac:dyDescent="0.15">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row>
    <row r="201" spans="1:58" x14ac:dyDescent="0.15">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row>
    <row r="202" spans="1:58" x14ac:dyDescent="0.15">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row>
    <row r="203" spans="1:58" x14ac:dyDescent="0.15">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row>
    <row r="204" spans="1:58" x14ac:dyDescent="0.15">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row>
    <row r="205" spans="1:58" x14ac:dyDescent="0.15">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row>
    <row r="206" spans="1:58" x14ac:dyDescent="0.15">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row>
    <row r="207" spans="1:58" x14ac:dyDescent="0.15">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row>
    <row r="208" spans="1:58" x14ac:dyDescent="0.15">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row>
    <row r="209" spans="1:58" x14ac:dyDescent="0.15">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09"/>
      <c r="BD209" s="109"/>
      <c r="BE209" s="109"/>
      <c r="BF209" s="109"/>
    </row>
    <row r="210" spans="1:58" x14ac:dyDescent="0.15">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row>
    <row r="211" spans="1:58" x14ac:dyDescent="0.15">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row>
    <row r="212" spans="1:58" x14ac:dyDescent="0.15">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row>
    <row r="213" spans="1:58" x14ac:dyDescent="0.15">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row>
    <row r="214" spans="1:58" x14ac:dyDescent="0.15">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row>
    <row r="215" spans="1:58" x14ac:dyDescent="0.15">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row>
    <row r="216" spans="1:58" x14ac:dyDescent="0.15">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row>
    <row r="217" spans="1:58" x14ac:dyDescent="0.15">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row>
    <row r="218" spans="1:58" x14ac:dyDescent="0.15">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row>
    <row r="219" spans="1:58" x14ac:dyDescent="0.15">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row>
    <row r="220" spans="1:58" x14ac:dyDescent="0.15">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row>
    <row r="221" spans="1:58" x14ac:dyDescent="0.15">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row>
    <row r="222" spans="1:58" x14ac:dyDescent="0.15">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row>
  </sheetData>
  <sheetProtection algorithmName="SHA-512" hashValue="OC8VXFht9LyPIDi17zNfZA8gC4bmbM9vTd9NSrpQQGazmY1kD/gs/FPb5hLg3LfWPdG7nQai7kOJfyb1x+FHGg==" saltValue="7LOqPRgWjJFYdOAcxfcA3Q==" spinCount="100000" sheet="1" objects="1" scenarios="1"/>
  <mergeCells count="164">
    <mergeCell ref="B156:C158"/>
    <mergeCell ref="D156:I158"/>
    <mergeCell ref="J156:AQ158"/>
    <mergeCell ref="AR156:AS158"/>
    <mergeCell ref="B150:C152"/>
    <mergeCell ref="D150:I152"/>
    <mergeCell ref="J150:AQ152"/>
    <mergeCell ref="AR150:AS152"/>
    <mergeCell ref="B153:C155"/>
    <mergeCell ref="D153:I155"/>
    <mergeCell ref="J153:AQ155"/>
    <mergeCell ref="AR153:AS155"/>
    <mergeCell ref="B144:C146"/>
    <mergeCell ref="D144:I146"/>
    <mergeCell ref="J144:AQ146"/>
    <mergeCell ref="AR144:AS146"/>
    <mergeCell ref="B147:C149"/>
    <mergeCell ref="D147:I149"/>
    <mergeCell ref="J147:AQ149"/>
    <mergeCell ref="AR147:AS149"/>
    <mergeCell ref="B138:C140"/>
    <mergeCell ref="D138:I140"/>
    <mergeCell ref="J138:AQ140"/>
    <mergeCell ref="AR138:AS140"/>
    <mergeCell ref="B141:C143"/>
    <mergeCell ref="D141:I143"/>
    <mergeCell ref="J141:AQ143"/>
    <mergeCell ref="AR141:AS143"/>
    <mergeCell ref="B132:C134"/>
    <mergeCell ref="D132:I134"/>
    <mergeCell ref="J132:AQ134"/>
    <mergeCell ref="AR132:AS134"/>
    <mergeCell ref="B135:C137"/>
    <mergeCell ref="D135:I137"/>
    <mergeCell ref="J135:AQ137"/>
    <mergeCell ref="AR135:AS137"/>
    <mergeCell ref="A121:AT122"/>
    <mergeCell ref="A123:W124"/>
    <mergeCell ref="AP123:AT124"/>
    <mergeCell ref="B125:J126"/>
    <mergeCell ref="B127:AS128"/>
    <mergeCell ref="B129:C131"/>
    <mergeCell ref="D129:I131"/>
    <mergeCell ref="J129:AQ131"/>
    <mergeCell ref="AR129:AS131"/>
    <mergeCell ref="B110:C114"/>
    <mergeCell ref="D110:I114"/>
    <mergeCell ref="J110:AQ114"/>
    <mergeCell ref="AR110:AS114"/>
    <mergeCell ref="B115:C119"/>
    <mergeCell ref="D115:I119"/>
    <mergeCell ref="J115:AQ119"/>
    <mergeCell ref="AR115:AS119"/>
    <mergeCell ref="B104:C106"/>
    <mergeCell ref="D104:I106"/>
    <mergeCell ref="J104:AQ106"/>
    <mergeCell ref="AR104:AS106"/>
    <mergeCell ref="B107:C109"/>
    <mergeCell ref="D107:I109"/>
    <mergeCell ref="J107:AQ109"/>
    <mergeCell ref="AR107:AS109"/>
    <mergeCell ref="B94:C98"/>
    <mergeCell ref="D94:I98"/>
    <mergeCell ref="J94:AQ98"/>
    <mergeCell ref="AR94:AS98"/>
    <mergeCell ref="B99:C103"/>
    <mergeCell ref="D99:I103"/>
    <mergeCell ref="J99:AQ103"/>
    <mergeCell ref="AR99:AS103"/>
    <mergeCell ref="B88:C90"/>
    <mergeCell ref="D88:I90"/>
    <mergeCell ref="J88:AQ90"/>
    <mergeCell ref="AR88:AS90"/>
    <mergeCell ref="B91:C93"/>
    <mergeCell ref="D91:I93"/>
    <mergeCell ref="J91:AQ93"/>
    <mergeCell ref="AR91:AS93"/>
    <mergeCell ref="B82:C84"/>
    <mergeCell ref="D82:I84"/>
    <mergeCell ref="J82:AQ84"/>
    <mergeCell ref="AR82:AS84"/>
    <mergeCell ref="B85:C87"/>
    <mergeCell ref="D85:I87"/>
    <mergeCell ref="J85:AQ87"/>
    <mergeCell ref="AR85:AS87"/>
    <mergeCell ref="B75:C78"/>
    <mergeCell ref="D75:I78"/>
    <mergeCell ref="J75:AQ78"/>
    <mergeCell ref="AR75:AS78"/>
    <mergeCell ref="B79:C81"/>
    <mergeCell ref="D79:I81"/>
    <mergeCell ref="J79:AQ81"/>
    <mergeCell ref="AR79:AS81"/>
    <mergeCell ref="B68:J69"/>
    <mergeCell ref="B70:AS71"/>
    <mergeCell ref="B72:C74"/>
    <mergeCell ref="D72:I74"/>
    <mergeCell ref="J72:AQ74"/>
    <mergeCell ref="AR72:AS74"/>
    <mergeCell ref="B58:K61"/>
    <mergeCell ref="L58:AS61"/>
    <mergeCell ref="B62:AS62"/>
    <mergeCell ref="B63:K63"/>
    <mergeCell ref="A64:AT65"/>
    <mergeCell ref="A66:W67"/>
    <mergeCell ref="AP66:AT67"/>
    <mergeCell ref="B50:Y51"/>
    <mergeCell ref="B52:K54"/>
    <mergeCell ref="L52:U54"/>
    <mergeCell ref="V52:Y54"/>
    <mergeCell ref="Z52:AS54"/>
    <mergeCell ref="B56:AS57"/>
    <mergeCell ref="B44:C47"/>
    <mergeCell ref="D44:K47"/>
    <mergeCell ref="L44:U47"/>
    <mergeCell ref="V44:Y47"/>
    <mergeCell ref="Z44:AS47"/>
    <mergeCell ref="B48:K48"/>
    <mergeCell ref="L48:Y48"/>
    <mergeCell ref="Z48:AS48"/>
    <mergeCell ref="B33:I34"/>
    <mergeCell ref="J33:AS34"/>
    <mergeCell ref="B36:K37"/>
    <mergeCell ref="B38:AO39"/>
    <mergeCell ref="B40:C43"/>
    <mergeCell ref="D40:K43"/>
    <mergeCell ref="L40:U43"/>
    <mergeCell ref="V40:Y43"/>
    <mergeCell ref="Z40:AS43"/>
    <mergeCell ref="B21:I26"/>
    <mergeCell ref="J21:AS26"/>
    <mergeCell ref="B27:I28"/>
    <mergeCell ref="J27:AS28"/>
    <mergeCell ref="B29:K30"/>
    <mergeCell ref="B31:I32"/>
    <mergeCell ref="J31:AS32"/>
    <mergeCell ref="X13:AE14"/>
    <mergeCell ref="AF13:AS14"/>
    <mergeCell ref="B15:H16"/>
    <mergeCell ref="B17:I18"/>
    <mergeCell ref="J17:AS18"/>
    <mergeCell ref="B19:I20"/>
    <mergeCell ref="J19:AS20"/>
    <mergeCell ref="B13:I14"/>
    <mergeCell ref="J13:M14"/>
    <mergeCell ref="N13:N14"/>
    <mergeCell ref="O13:R14"/>
    <mergeCell ref="S13:S14"/>
    <mergeCell ref="T13:W14"/>
    <mergeCell ref="A1:AT2"/>
    <mergeCell ref="A3:W4"/>
    <mergeCell ref="X3:AO4"/>
    <mergeCell ref="AP3:AT4"/>
    <mergeCell ref="B5:AS5"/>
    <mergeCell ref="B6:J7"/>
    <mergeCell ref="B8:I9"/>
    <mergeCell ref="J8:AS9"/>
    <mergeCell ref="B10:I12"/>
    <mergeCell ref="J10:W12"/>
    <mergeCell ref="X10:AE12"/>
    <mergeCell ref="AF10:AL10"/>
    <mergeCell ref="AM10:AS10"/>
    <mergeCell ref="AF11:AL12"/>
    <mergeCell ref="AM11:AS12"/>
  </mergeCells>
  <phoneticPr fontId="1"/>
  <conditionalFormatting sqref="J13:M14">
    <cfRule type="expression" dxfId="63" priority="18">
      <formula>$J$13&lt;&gt;""</formula>
    </cfRule>
  </conditionalFormatting>
  <conditionalFormatting sqref="J10:W12">
    <cfRule type="expression" dxfId="62" priority="21">
      <formula>$AV$10="OK"</formula>
    </cfRule>
  </conditionalFormatting>
  <conditionalFormatting sqref="J17:AS18">
    <cfRule type="expression" dxfId="61" priority="14">
      <formula>$AV$17="OK"</formula>
    </cfRule>
  </conditionalFormatting>
  <conditionalFormatting sqref="J21:AS26">
    <cfRule type="expression" dxfId="60" priority="13">
      <formula>$AV$21="OK"</formula>
    </cfRule>
  </conditionalFormatting>
  <conditionalFormatting sqref="J27:AS28">
    <cfRule type="expression" dxfId="59" priority="12">
      <formula>$AV$27="OK"</formula>
    </cfRule>
  </conditionalFormatting>
  <conditionalFormatting sqref="L58:AS61">
    <cfRule type="expression" dxfId="58" priority="11">
      <formula>$AV$58="OK"</formula>
    </cfRule>
  </conditionalFormatting>
  <conditionalFormatting sqref="O13:R14">
    <cfRule type="expression" dxfId="57" priority="17">
      <formula>$O$13&lt;&gt;""</formula>
    </cfRule>
  </conditionalFormatting>
  <conditionalFormatting sqref="T13:W14">
    <cfRule type="expression" dxfId="56" priority="16">
      <formula>$T$13&lt;&gt;""</formula>
    </cfRule>
  </conditionalFormatting>
  <conditionalFormatting sqref="X3:AO4">
    <cfRule type="expression" dxfId="55" priority="10">
      <formula>$AV$3=$AU$3</formula>
    </cfRule>
  </conditionalFormatting>
  <conditionalFormatting sqref="AF10:AS10">
    <cfRule type="expression" dxfId="54" priority="20">
      <formula>$AV$11="OK"</formula>
    </cfRule>
  </conditionalFormatting>
  <conditionalFormatting sqref="AF11:AS12">
    <cfRule type="expression" dxfId="53" priority="19">
      <formula>$AV$12="OK"</formula>
    </cfRule>
  </conditionalFormatting>
  <conditionalFormatting sqref="AF13:AS14">
    <cfRule type="expression" dxfId="52" priority="15">
      <formula>$AF$13&lt;&gt;""</formula>
    </cfRule>
  </conditionalFormatting>
  <conditionalFormatting sqref="AR79:AS81">
    <cfRule type="expression" dxfId="51" priority="34">
      <formula>$AU$80=TRUE</formula>
    </cfRule>
  </conditionalFormatting>
  <conditionalFormatting sqref="AR82:AS84">
    <cfRule type="expression" dxfId="50" priority="33">
      <formula>$AU$83=TRUE</formula>
    </cfRule>
  </conditionalFormatting>
  <conditionalFormatting sqref="AR85:AS87">
    <cfRule type="expression" dxfId="49" priority="32">
      <formula>$AU$86=TRUE</formula>
    </cfRule>
  </conditionalFormatting>
  <conditionalFormatting sqref="AR88:AS90">
    <cfRule type="expression" dxfId="48" priority="31">
      <formula>$AU$89=TRUE</formula>
    </cfRule>
  </conditionalFormatting>
  <conditionalFormatting sqref="AR91:AS93">
    <cfRule type="expression" dxfId="47" priority="30">
      <formula>$AU$92=TRUE</formula>
    </cfRule>
  </conditionalFormatting>
  <conditionalFormatting sqref="AR99:AS103">
    <cfRule type="expression" dxfId="46" priority="29">
      <formula>$AU$102=TRUE</formula>
    </cfRule>
  </conditionalFormatting>
  <conditionalFormatting sqref="AR104:AS106">
    <cfRule type="expression" dxfId="45" priority="28">
      <formula>$AU$105=TRUE</formula>
    </cfRule>
  </conditionalFormatting>
  <conditionalFormatting sqref="AR110">
    <cfRule type="expression" dxfId="44" priority="27">
      <formula>$AU$111=TRUE</formula>
    </cfRule>
  </conditionalFormatting>
  <conditionalFormatting sqref="AR129:AS131">
    <cfRule type="expression" dxfId="43" priority="26">
      <formula>$AU$130=TRUE</formula>
    </cfRule>
  </conditionalFormatting>
  <conditionalFormatting sqref="AR132:AS134">
    <cfRule type="expression" dxfId="42" priority="25">
      <formula>$AU$133=TRUE</formula>
    </cfRule>
  </conditionalFormatting>
  <conditionalFormatting sqref="AR135:AS137">
    <cfRule type="expression" dxfId="41" priority="24">
      <formula>$AU$136=TRUE</formula>
    </cfRule>
  </conditionalFormatting>
  <conditionalFormatting sqref="AR150:AS152">
    <cfRule type="expression" dxfId="40" priority="23">
      <formula>$AU$151=TRUE</formula>
    </cfRule>
  </conditionalFormatting>
  <conditionalFormatting sqref="AR156:AS158">
    <cfRule type="expression" dxfId="39" priority="22">
      <formula>$AU$157=TRUE</formula>
    </cfRule>
  </conditionalFormatting>
  <conditionalFormatting sqref="AR75:AS78">
    <cfRule type="expression" dxfId="38" priority="9">
      <formula>$AU$77=TRUE</formula>
    </cfRule>
  </conditionalFormatting>
  <conditionalFormatting sqref="AR94:AS98">
    <cfRule type="expression" dxfId="37" priority="35">
      <formula>$AU$96=TRUE</formula>
    </cfRule>
  </conditionalFormatting>
  <conditionalFormatting sqref="AR138:AS140">
    <cfRule type="expression" dxfId="36" priority="8">
      <formula>$AU$139=TRUE</formula>
    </cfRule>
  </conditionalFormatting>
  <conditionalFormatting sqref="AR141:AS143">
    <cfRule type="expression" dxfId="35" priority="7">
      <formula>$AU$142=TRUE</formula>
    </cfRule>
  </conditionalFormatting>
  <conditionalFormatting sqref="AR144:AS146">
    <cfRule type="expression" dxfId="34" priority="6">
      <formula>$AU$145=TRUE</formula>
    </cfRule>
  </conditionalFormatting>
  <conditionalFormatting sqref="AR147:AS149">
    <cfRule type="expression" dxfId="33" priority="5">
      <formula>$AU$148=TRUE</formula>
    </cfRule>
  </conditionalFormatting>
  <conditionalFormatting sqref="AR153:AS155">
    <cfRule type="expression" dxfId="32" priority="4">
      <formula>$AU$154=TRUE</formula>
    </cfRule>
  </conditionalFormatting>
  <conditionalFormatting sqref="AR107:AS109">
    <cfRule type="expression" dxfId="31" priority="3">
      <formula>$AU$108=TRUE</formula>
    </cfRule>
  </conditionalFormatting>
  <conditionalFormatting sqref="AR72:AS74">
    <cfRule type="expression" dxfId="30" priority="2">
      <formula>$AU$73=TRUE</formula>
    </cfRule>
  </conditionalFormatting>
  <conditionalFormatting sqref="AR115">
    <cfRule type="expression" dxfId="29" priority="1">
      <formula>$AU$116=TRUE</formula>
    </cfRule>
  </conditionalFormatting>
  <dataValidations count="1">
    <dataValidation showInputMessage="1" showErrorMessage="1" sqref="L48" xr:uid="{623801DF-A226-4401-AA75-0070711FE03E}"/>
  </dataValidations>
  <printOptions horizontalCentered="1"/>
  <pageMargins left="0.23622047244094491" right="0.23622047244094491" top="0.35433070866141736" bottom="0.35433070866141736" header="0.11811023622047245" footer="0.11811023622047245"/>
  <pageSetup paperSize="9" fitToHeight="0" orientation="portrait" r:id="rId1"/>
  <rowBreaks count="2" manualBreakCount="2">
    <brk id="63" max="46" man="1"/>
    <brk id="120"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43</xdr:col>
                    <xdr:colOff>66675</xdr:colOff>
                    <xdr:row>78</xdr:row>
                    <xdr:rowOff>123825</xdr:rowOff>
                  </from>
                  <to>
                    <xdr:col>44</xdr:col>
                    <xdr:colOff>104775</xdr:colOff>
                    <xdr:row>80</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43</xdr:col>
                    <xdr:colOff>66675</xdr:colOff>
                    <xdr:row>81</xdr:row>
                    <xdr:rowOff>123825</xdr:rowOff>
                  </from>
                  <to>
                    <xdr:col>44</xdr:col>
                    <xdr:colOff>104775</xdr:colOff>
                    <xdr:row>82</xdr:row>
                    <xdr:rowOff>133350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43</xdr:col>
                    <xdr:colOff>66675</xdr:colOff>
                    <xdr:row>81</xdr:row>
                    <xdr:rowOff>123825</xdr:rowOff>
                  </from>
                  <to>
                    <xdr:col>44</xdr:col>
                    <xdr:colOff>104775</xdr:colOff>
                    <xdr:row>82</xdr:row>
                    <xdr:rowOff>133350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43</xdr:col>
                    <xdr:colOff>66675</xdr:colOff>
                    <xdr:row>84</xdr:row>
                    <xdr:rowOff>123825</xdr:rowOff>
                  </from>
                  <to>
                    <xdr:col>44</xdr:col>
                    <xdr:colOff>104775</xdr:colOff>
                    <xdr:row>86</xdr:row>
                    <xdr:rowOff>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43</xdr:col>
                    <xdr:colOff>66675</xdr:colOff>
                    <xdr:row>87</xdr:row>
                    <xdr:rowOff>123825</xdr:rowOff>
                  </from>
                  <to>
                    <xdr:col>44</xdr:col>
                    <xdr:colOff>104775</xdr:colOff>
                    <xdr:row>89</xdr:row>
                    <xdr:rowOff>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43</xdr:col>
                    <xdr:colOff>66675</xdr:colOff>
                    <xdr:row>90</xdr:row>
                    <xdr:rowOff>123825</xdr:rowOff>
                  </from>
                  <to>
                    <xdr:col>44</xdr:col>
                    <xdr:colOff>104775</xdr:colOff>
                    <xdr:row>92</xdr:row>
                    <xdr:rowOff>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43</xdr:col>
                    <xdr:colOff>66675</xdr:colOff>
                    <xdr:row>94</xdr:row>
                    <xdr:rowOff>85725</xdr:rowOff>
                  </from>
                  <to>
                    <xdr:col>44</xdr:col>
                    <xdr:colOff>104775</xdr:colOff>
                    <xdr:row>95</xdr:row>
                    <xdr:rowOff>123825</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43</xdr:col>
                    <xdr:colOff>66675</xdr:colOff>
                    <xdr:row>100</xdr:row>
                    <xdr:rowOff>19050</xdr:rowOff>
                  </from>
                  <to>
                    <xdr:col>44</xdr:col>
                    <xdr:colOff>104775</xdr:colOff>
                    <xdr:row>100</xdr:row>
                    <xdr:rowOff>209550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43</xdr:col>
                    <xdr:colOff>66675</xdr:colOff>
                    <xdr:row>103</xdr:row>
                    <xdr:rowOff>123825</xdr:rowOff>
                  </from>
                  <to>
                    <xdr:col>44</xdr:col>
                    <xdr:colOff>104775</xdr:colOff>
                    <xdr:row>105</xdr:row>
                    <xdr:rowOff>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43</xdr:col>
                    <xdr:colOff>47625</xdr:colOff>
                    <xdr:row>111</xdr:row>
                    <xdr:rowOff>161925</xdr:rowOff>
                  </from>
                  <to>
                    <xdr:col>44</xdr:col>
                    <xdr:colOff>85725</xdr:colOff>
                    <xdr:row>112</xdr:row>
                    <xdr:rowOff>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43</xdr:col>
                    <xdr:colOff>66675</xdr:colOff>
                    <xdr:row>128</xdr:row>
                    <xdr:rowOff>123825</xdr:rowOff>
                  </from>
                  <to>
                    <xdr:col>44</xdr:col>
                    <xdr:colOff>104775</xdr:colOff>
                    <xdr:row>130</xdr:row>
                    <xdr:rowOff>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from>
                    <xdr:col>43</xdr:col>
                    <xdr:colOff>66675</xdr:colOff>
                    <xdr:row>131</xdr:row>
                    <xdr:rowOff>123825</xdr:rowOff>
                  </from>
                  <to>
                    <xdr:col>44</xdr:col>
                    <xdr:colOff>104775</xdr:colOff>
                    <xdr:row>133</xdr:row>
                    <xdr:rowOff>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from>
                    <xdr:col>43</xdr:col>
                    <xdr:colOff>66675</xdr:colOff>
                    <xdr:row>134</xdr:row>
                    <xdr:rowOff>123825</xdr:rowOff>
                  </from>
                  <to>
                    <xdr:col>44</xdr:col>
                    <xdr:colOff>104775</xdr:colOff>
                    <xdr:row>136</xdr:row>
                    <xdr:rowOff>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from>
                    <xdr:col>43</xdr:col>
                    <xdr:colOff>66675</xdr:colOff>
                    <xdr:row>149</xdr:row>
                    <xdr:rowOff>123825</xdr:rowOff>
                  </from>
                  <to>
                    <xdr:col>44</xdr:col>
                    <xdr:colOff>104775</xdr:colOff>
                    <xdr:row>151</xdr:row>
                    <xdr:rowOff>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from>
                    <xdr:col>43</xdr:col>
                    <xdr:colOff>66675</xdr:colOff>
                    <xdr:row>155</xdr:row>
                    <xdr:rowOff>123825</xdr:rowOff>
                  </from>
                  <to>
                    <xdr:col>44</xdr:col>
                    <xdr:colOff>104775</xdr:colOff>
                    <xdr:row>157</xdr:row>
                    <xdr:rowOff>0</xdr:rowOff>
                  </to>
                </anchor>
              </controlPr>
            </control>
          </mc:Choice>
        </mc:AlternateContent>
        <mc:AlternateContent xmlns:mc="http://schemas.openxmlformats.org/markup-compatibility/2006">
          <mc:Choice Requires="x14">
            <control shapeId="2064" r:id="rId19" name="Check Box 16">
              <controlPr locked="0" defaultSize="0" autoFill="0" autoLine="0" autoPict="0">
                <anchor moveWithCells="1">
                  <from>
                    <xdr:col>43</xdr:col>
                    <xdr:colOff>66675</xdr:colOff>
                    <xdr:row>137</xdr:row>
                    <xdr:rowOff>123825</xdr:rowOff>
                  </from>
                  <to>
                    <xdr:col>44</xdr:col>
                    <xdr:colOff>104775</xdr:colOff>
                    <xdr:row>138</xdr:row>
                    <xdr:rowOff>152400</xdr:rowOff>
                  </to>
                </anchor>
              </controlPr>
            </control>
          </mc:Choice>
        </mc:AlternateContent>
        <mc:AlternateContent xmlns:mc="http://schemas.openxmlformats.org/markup-compatibility/2006">
          <mc:Choice Requires="x14">
            <control shapeId="2065" r:id="rId20" name="Check Box 17">
              <controlPr locked="0" defaultSize="0" autoFill="0" autoLine="0" autoPict="0">
                <anchor moveWithCells="1">
                  <from>
                    <xdr:col>43</xdr:col>
                    <xdr:colOff>66675</xdr:colOff>
                    <xdr:row>140</xdr:row>
                    <xdr:rowOff>123825</xdr:rowOff>
                  </from>
                  <to>
                    <xdr:col>44</xdr:col>
                    <xdr:colOff>104775</xdr:colOff>
                    <xdr:row>141</xdr:row>
                    <xdr:rowOff>152400</xdr:rowOff>
                  </to>
                </anchor>
              </controlPr>
            </control>
          </mc:Choice>
        </mc:AlternateContent>
        <mc:AlternateContent xmlns:mc="http://schemas.openxmlformats.org/markup-compatibility/2006">
          <mc:Choice Requires="x14">
            <control shapeId="2066" r:id="rId21" name="Check Box 18">
              <controlPr locked="0" defaultSize="0" autoFill="0" autoLine="0" autoPict="0">
                <anchor moveWithCells="1">
                  <from>
                    <xdr:col>43</xdr:col>
                    <xdr:colOff>66675</xdr:colOff>
                    <xdr:row>143</xdr:row>
                    <xdr:rowOff>123825</xdr:rowOff>
                  </from>
                  <to>
                    <xdr:col>44</xdr:col>
                    <xdr:colOff>104775</xdr:colOff>
                    <xdr:row>144</xdr:row>
                    <xdr:rowOff>152400</xdr:rowOff>
                  </to>
                </anchor>
              </controlPr>
            </control>
          </mc:Choice>
        </mc:AlternateContent>
        <mc:AlternateContent xmlns:mc="http://schemas.openxmlformats.org/markup-compatibility/2006">
          <mc:Choice Requires="x14">
            <control shapeId="2067" r:id="rId22" name="Check Box 19">
              <controlPr locked="0" defaultSize="0" autoFill="0" autoLine="0" autoPict="0">
                <anchor moveWithCells="1">
                  <from>
                    <xdr:col>43</xdr:col>
                    <xdr:colOff>66675</xdr:colOff>
                    <xdr:row>146</xdr:row>
                    <xdr:rowOff>123825</xdr:rowOff>
                  </from>
                  <to>
                    <xdr:col>44</xdr:col>
                    <xdr:colOff>104775</xdr:colOff>
                    <xdr:row>147</xdr:row>
                    <xdr:rowOff>152400</xdr:rowOff>
                  </to>
                </anchor>
              </controlPr>
            </control>
          </mc:Choice>
        </mc:AlternateContent>
        <mc:AlternateContent xmlns:mc="http://schemas.openxmlformats.org/markup-compatibility/2006">
          <mc:Choice Requires="x14">
            <control shapeId="2068" r:id="rId23" name="Check Box 20">
              <controlPr locked="0" defaultSize="0" autoFill="0" autoLine="0" autoPict="0">
                <anchor moveWithCells="1">
                  <from>
                    <xdr:col>43</xdr:col>
                    <xdr:colOff>66675</xdr:colOff>
                    <xdr:row>152</xdr:row>
                    <xdr:rowOff>123825</xdr:rowOff>
                  </from>
                  <to>
                    <xdr:col>44</xdr:col>
                    <xdr:colOff>104775</xdr:colOff>
                    <xdr:row>153</xdr:row>
                    <xdr:rowOff>152400</xdr:rowOff>
                  </to>
                </anchor>
              </controlPr>
            </control>
          </mc:Choice>
        </mc:AlternateContent>
        <mc:AlternateContent xmlns:mc="http://schemas.openxmlformats.org/markup-compatibility/2006">
          <mc:Choice Requires="x14">
            <control shapeId="2069" r:id="rId24" name="Check Box 21">
              <controlPr locked="0" defaultSize="0" autoFill="0" autoLine="0" autoPict="0">
                <anchor moveWithCells="1">
                  <from>
                    <xdr:col>43</xdr:col>
                    <xdr:colOff>66675</xdr:colOff>
                    <xdr:row>106</xdr:row>
                    <xdr:rowOff>123825</xdr:rowOff>
                  </from>
                  <to>
                    <xdr:col>44</xdr:col>
                    <xdr:colOff>104775</xdr:colOff>
                    <xdr:row>108</xdr:row>
                    <xdr:rowOff>0</xdr:rowOff>
                  </to>
                </anchor>
              </controlPr>
            </control>
          </mc:Choice>
        </mc:AlternateContent>
        <mc:AlternateContent xmlns:mc="http://schemas.openxmlformats.org/markup-compatibility/2006">
          <mc:Choice Requires="x14">
            <control shapeId="2070" r:id="rId25" name="Check Box 22">
              <controlPr locked="0" defaultSize="0" autoFill="0" autoLine="0" autoPict="0">
                <anchor moveWithCells="1">
                  <from>
                    <xdr:col>43</xdr:col>
                    <xdr:colOff>66675</xdr:colOff>
                    <xdr:row>71</xdr:row>
                    <xdr:rowOff>123825</xdr:rowOff>
                  </from>
                  <to>
                    <xdr:col>44</xdr:col>
                    <xdr:colOff>104775</xdr:colOff>
                    <xdr:row>73</xdr:row>
                    <xdr:rowOff>47625</xdr:rowOff>
                  </to>
                </anchor>
              </controlPr>
            </control>
          </mc:Choice>
        </mc:AlternateContent>
        <mc:AlternateContent xmlns:mc="http://schemas.openxmlformats.org/markup-compatibility/2006">
          <mc:Choice Requires="x14">
            <control shapeId="2071" r:id="rId26" name="Check Box 23">
              <controlPr locked="0" defaultSize="0" autoFill="0" autoLine="0" autoPict="0">
                <anchor moveWithCells="1">
                  <from>
                    <xdr:col>43</xdr:col>
                    <xdr:colOff>66675</xdr:colOff>
                    <xdr:row>75</xdr:row>
                    <xdr:rowOff>47625</xdr:rowOff>
                  </from>
                  <to>
                    <xdr:col>44</xdr:col>
                    <xdr:colOff>104775</xdr:colOff>
                    <xdr:row>76</xdr:row>
                    <xdr:rowOff>133350</xdr:rowOff>
                  </to>
                </anchor>
              </controlPr>
            </control>
          </mc:Choice>
        </mc:AlternateContent>
        <mc:AlternateContent xmlns:mc="http://schemas.openxmlformats.org/markup-compatibility/2006">
          <mc:Choice Requires="x14">
            <control shapeId="2072" r:id="rId27" name="Check Box 24">
              <controlPr locked="0" defaultSize="0" autoFill="0" autoLine="0" autoPict="0">
                <anchor moveWithCells="1">
                  <from>
                    <xdr:col>43</xdr:col>
                    <xdr:colOff>47625</xdr:colOff>
                    <xdr:row>116</xdr:row>
                    <xdr:rowOff>180975</xdr:rowOff>
                  </from>
                  <to>
                    <xdr:col>44</xdr:col>
                    <xdr:colOff>85725</xdr:colOff>
                    <xdr:row>117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34E0E-74CB-4937-A7D7-22797E8C4852}">
  <sheetPr codeName="Sheet4">
    <tabColor rgb="FFFFFF00"/>
    <pageSetUpPr fitToPage="1"/>
  </sheetPr>
  <dimension ref="A1:G209"/>
  <sheetViews>
    <sheetView showGridLines="0" view="pageBreakPreview" zoomScale="115" zoomScaleNormal="70" zoomScaleSheetLayoutView="115" workbookViewId="0">
      <pane xSplit="2" ySplit="9" topLeftCell="C10" activePane="bottomRight" state="frozen"/>
      <selection activeCell="N13" sqref="N13:N14"/>
      <selection pane="topRight" activeCell="N13" sqref="N13:N14"/>
      <selection pane="bottomLeft" activeCell="N13" sqref="N13:N14"/>
      <selection pane="bottomRight" sqref="A1:F1"/>
    </sheetView>
  </sheetViews>
  <sheetFormatPr defaultColWidth="8.625" defaultRowHeight="12" x14ac:dyDescent="0.15"/>
  <cols>
    <col min="1" max="1" width="1.125" style="144" customWidth="1"/>
    <col min="2" max="2" width="4" style="144" bestFit="1" customWidth="1"/>
    <col min="3" max="3" width="15.875" style="144" customWidth="1"/>
    <col min="4" max="4" width="51.875" style="144" customWidth="1"/>
    <col min="5" max="5" width="30.5" style="144" customWidth="1"/>
    <col min="6" max="6" width="1.875" style="144" customWidth="1"/>
    <col min="7" max="7" width="17.875" style="144" bestFit="1" customWidth="1"/>
    <col min="8" max="9" width="8.625" style="144"/>
    <col min="10" max="10" width="1.875" style="144" customWidth="1"/>
    <col min="11" max="16384" width="8.625" style="144"/>
  </cols>
  <sheetData>
    <row r="1" spans="1:7" s="123" customFormat="1" ht="15" thickBot="1" x14ac:dyDescent="0.2">
      <c r="A1" s="461" t="s">
        <v>301</v>
      </c>
      <c r="B1" s="462"/>
      <c r="C1" s="462"/>
      <c r="D1" s="462"/>
      <c r="E1" s="462"/>
      <c r="F1" s="463"/>
    </row>
    <row r="2" spans="1:7" s="43" customFormat="1" x14ac:dyDescent="0.15"/>
    <row r="3" spans="1:7" s="43" customFormat="1" ht="21" customHeight="1" x14ac:dyDescent="0.15">
      <c r="C3" s="124" t="s">
        <v>302</v>
      </c>
      <c r="D3" s="125">
        <f>製品名称</f>
        <v>0</v>
      </c>
    </row>
    <row r="4" spans="1:7" s="43" customFormat="1" ht="21" customHeight="1" thickBot="1" x14ac:dyDescent="0.2">
      <c r="C4" s="124" t="s">
        <v>222</v>
      </c>
      <c r="D4" s="126">
        <f>型番</f>
        <v>0</v>
      </c>
      <c r="E4" s="124" t="s">
        <v>303</v>
      </c>
    </row>
    <row r="5" spans="1:7" s="43" customFormat="1" ht="21" customHeight="1" thickBot="1" x14ac:dyDescent="0.2">
      <c r="C5" s="127" t="s">
        <v>304</v>
      </c>
      <c r="D5" s="128"/>
      <c r="E5" s="129" t="e">
        <f>AVERAGE(E10:E209)</f>
        <v>#DIV/0!</v>
      </c>
    </row>
    <row r="6" spans="1:7" s="43" customFormat="1" x14ac:dyDescent="0.15"/>
    <row r="7" spans="1:7" s="43" customFormat="1" ht="25.5" customHeight="1" x14ac:dyDescent="0.15">
      <c r="C7" s="464" t="str">
        <f>IF(COUNTIF(G10:G209,"未入力項目があります")&gt;0,"未入力項目があります",IF(COUNTIF(G10:G209,"OK")&lt;G7,G7&amp;"社以上の納品実績を入力してください",""))</f>
        <v>5社以上の納品実績を入力してください</v>
      </c>
      <c r="D7" s="464"/>
      <c r="E7" s="464"/>
      <c r="G7" s="130">
        <v>5</v>
      </c>
    </row>
    <row r="8" spans="1:7" s="43" customFormat="1" x14ac:dyDescent="0.15">
      <c r="B8" s="131" t="s">
        <v>305</v>
      </c>
      <c r="C8" s="131" t="s">
        <v>306</v>
      </c>
      <c r="D8" s="132" t="s">
        <v>307</v>
      </c>
      <c r="E8" s="133" t="s">
        <v>308</v>
      </c>
    </row>
    <row r="9" spans="1:7" s="43" customFormat="1" ht="16.5" x14ac:dyDescent="0.15">
      <c r="B9" s="134" t="s">
        <v>309</v>
      </c>
      <c r="C9" s="135">
        <v>45364</v>
      </c>
      <c r="D9" s="136" t="s">
        <v>310</v>
      </c>
      <c r="E9" s="137">
        <v>1000000</v>
      </c>
    </row>
    <row r="10" spans="1:7" s="43" customFormat="1" ht="17.25" customHeight="1" x14ac:dyDescent="0.15">
      <c r="B10" s="138">
        <v>1</v>
      </c>
      <c r="C10" s="139"/>
      <c r="D10" s="140"/>
      <c r="E10" s="141"/>
      <c r="G10" s="142" t="str">
        <f t="shared" ref="G10:G73" si="0">IF(COUNTA(C10:E10)=0,"",IF(COUNTA(C10:E10)=3,"OK","未入力項目があります"))</f>
        <v/>
      </c>
    </row>
    <row r="11" spans="1:7" s="43" customFormat="1" ht="17.25" customHeight="1" x14ac:dyDescent="0.15">
      <c r="B11" s="138">
        <v>2</v>
      </c>
      <c r="C11" s="139"/>
      <c r="D11" s="140"/>
      <c r="E11" s="141"/>
      <c r="G11" s="142" t="str">
        <f t="shared" si="0"/>
        <v/>
      </c>
    </row>
    <row r="12" spans="1:7" s="43" customFormat="1" ht="17.25" customHeight="1" x14ac:dyDescent="0.15">
      <c r="B12" s="138">
        <v>3</v>
      </c>
      <c r="C12" s="139"/>
      <c r="D12" s="140"/>
      <c r="E12" s="141"/>
      <c r="G12" s="142" t="str">
        <f t="shared" si="0"/>
        <v/>
      </c>
    </row>
    <row r="13" spans="1:7" s="43" customFormat="1" ht="17.25" customHeight="1" x14ac:dyDescent="0.15">
      <c r="B13" s="138">
        <v>4</v>
      </c>
      <c r="C13" s="139"/>
      <c r="D13" s="140"/>
      <c r="E13" s="141"/>
      <c r="G13" s="142" t="str">
        <f t="shared" si="0"/>
        <v/>
      </c>
    </row>
    <row r="14" spans="1:7" s="43" customFormat="1" ht="17.25" customHeight="1" x14ac:dyDescent="0.15">
      <c r="B14" s="138">
        <v>5</v>
      </c>
      <c r="C14" s="139"/>
      <c r="D14" s="140"/>
      <c r="E14" s="141"/>
      <c r="G14" s="142" t="str">
        <f t="shared" si="0"/>
        <v/>
      </c>
    </row>
    <row r="15" spans="1:7" s="43" customFormat="1" ht="17.25" customHeight="1" x14ac:dyDescent="0.15">
      <c r="B15" s="138">
        <v>6</v>
      </c>
      <c r="C15" s="139"/>
      <c r="D15" s="140"/>
      <c r="E15" s="141"/>
      <c r="G15" s="142" t="str">
        <f t="shared" si="0"/>
        <v/>
      </c>
    </row>
    <row r="16" spans="1:7" s="43" customFormat="1" ht="17.25" customHeight="1" x14ac:dyDescent="0.15">
      <c r="B16" s="138">
        <v>7</v>
      </c>
      <c r="C16" s="139"/>
      <c r="D16" s="140"/>
      <c r="E16" s="141"/>
      <c r="G16" s="142" t="str">
        <f t="shared" si="0"/>
        <v/>
      </c>
    </row>
    <row r="17" spans="2:7" s="43" customFormat="1" ht="17.25" customHeight="1" x14ac:dyDescent="0.15">
      <c r="B17" s="138">
        <v>8</v>
      </c>
      <c r="C17" s="139"/>
      <c r="D17" s="140"/>
      <c r="E17" s="141"/>
      <c r="G17" s="142" t="str">
        <f t="shared" si="0"/>
        <v/>
      </c>
    </row>
    <row r="18" spans="2:7" s="43" customFormat="1" ht="17.25" customHeight="1" x14ac:dyDescent="0.15">
      <c r="B18" s="138">
        <v>9</v>
      </c>
      <c r="C18" s="139"/>
      <c r="D18" s="140"/>
      <c r="E18" s="141"/>
      <c r="G18" s="142" t="str">
        <f t="shared" si="0"/>
        <v/>
      </c>
    </row>
    <row r="19" spans="2:7" s="43" customFormat="1" ht="17.25" customHeight="1" x14ac:dyDescent="0.15">
      <c r="B19" s="138">
        <v>10</v>
      </c>
      <c r="C19" s="139"/>
      <c r="D19" s="140"/>
      <c r="E19" s="141"/>
      <c r="G19" s="142" t="str">
        <f t="shared" si="0"/>
        <v/>
      </c>
    </row>
    <row r="20" spans="2:7" s="43" customFormat="1" ht="17.25" customHeight="1" x14ac:dyDescent="0.15">
      <c r="B20" s="138">
        <v>11</v>
      </c>
      <c r="C20" s="139"/>
      <c r="D20" s="140"/>
      <c r="E20" s="141"/>
      <c r="G20" s="142" t="str">
        <f t="shared" si="0"/>
        <v/>
      </c>
    </row>
    <row r="21" spans="2:7" s="43" customFormat="1" ht="17.25" customHeight="1" x14ac:dyDescent="0.15">
      <c r="B21" s="138">
        <v>12</v>
      </c>
      <c r="C21" s="139"/>
      <c r="D21" s="140"/>
      <c r="E21" s="141"/>
      <c r="G21" s="142" t="str">
        <f t="shared" si="0"/>
        <v/>
      </c>
    </row>
    <row r="22" spans="2:7" s="43" customFormat="1" ht="17.25" customHeight="1" x14ac:dyDescent="0.15">
      <c r="B22" s="138">
        <v>13</v>
      </c>
      <c r="C22" s="139"/>
      <c r="D22" s="140"/>
      <c r="E22" s="141"/>
      <c r="G22" s="142" t="str">
        <f t="shared" si="0"/>
        <v/>
      </c>
    </row>
    <row r="23" spans="2:7" s="43" customFormat="1" ht="17.25" customHeight="1" x14ac:dyDescent="0.15">
      <c r="B23" s="138">
        <v>14</v>
      </c>
      <c r="C23" s="139"/>
      <c r="D23" s="140"/>
      <c r="E23" s="141"/>
      <c r="G23" s="142" t="str">
        <f t="shared" si="0"/>
        <v/>
      </c>
    </row>
    <row r="24" spans="2:7" s="43" customFormat="1" ht="17.25" customHeight="1" x14ac:dyDescent="0.15">
      <c r="B24" s="138">
        <v>15</v>
      </c>
      <c r="C24" s="139"/>
      <c r="D24" s="140"/>
      <c r="E24" s="141"/>
      <c r="G24" s="142" t="str">
        <f t="shared" si="0"/>
        <v/>
      </c>
    </row>
    <row r="25" spans="2:7" s="43" customFormat="1" ht="17.25" customHeight="1" x14ac:dyDescent="0.15">
      <c r="B25" s="138">
        <v>16</v>
      </c>
      <c r="C25" s="139"/>
      <c r="D25" s="140"/>
      <c r="E25" s="141"/>
      <c r="G25" s="142" t="str">
        <f t="shared" si="0"/>
        <v/>
      </c>
    </row>
    <row r="26" spans="2:7" s="43" customFormat="1" ht="17.25" customHeight="1" x14ac:dyDescent="0.15">
      <c r="B26" s="138">
        <v>17</v>
      </c>
      <c r="C26" s="139"/>
      <c r="D26" s="140"/>
      <c r="E26" s="141"/>
      <c r="G26" s="142" t="str">
        <f t="shared" si="0"/>
        <v/>
      </c>
    </row>
    <row r="27" spans="2:7" s="43" customFormat="1" ht="17.25" customHeight="1" x14ac:dyDescent="0.15">
      <c r="B27" s="138">
        <v>18</v>
      </c>
      <c r="C27" s="139"/>
      <c r="D27" s="140"/>
      <c r="E27" s="141"/>
      <c r="G27" s="142" t="str">
        <f t="shared" si="0"/>
        <v/>
      </c>
    </row>
    <row r="28" spans="2:7" s="43" customFormat="1" ht="17.25" customHeight="1" x14ac:dyDescent="0.15">
      <c r="B28" s="138">
        <v>19</v>
      </c>
      <c r="C28" s="139"/>
      <c r="D28" s="140"/>
      <c r="E28" s="141"/>
      <c r="G28" s="142" t="str">
        <f t="shared" si="0"/>
        <v/>
      </c>
    </row>
    <row r="29" spans="2:7" s="43" customFormat="1" ht="17.25" customHeight="1" x14ac:dyDescent="0.15">
      <c r="B29" s="138">
        <v>20</v>
      </c>
      <c r="C29" s="143"/>
      <c r="D29" s="140"/>
      <c r="E29" s="141"/>
      <c r="G29" s="142" t="str">
        <f t="shared" si="0"/>
        <v/>
      </c>
    </row>
    <row r="30" spans="2:7" s="43" customFormat="1" ht="17.25" customHeight="1" x14ac:dyDescent="0.15">
      <c r="B30" s="138">
        <v>21</v>
      </c>
      <c r="C30" s="143"/>
      <c r="D30" s="140"/>
      <c r="E30" s="141"/>
      <c r="G30" s="142" t="str">
        <f t="shared" si="0"/>
        <v/>
      </c>
    </row>
    <row r="31" spans="2:7" s="43" customFormat="1" ht="17.25" customHeight="1" x14ac:dyDescent="0.15">
      <c r="B31" s="138">
        <v>22</v>
      </c>
      <c r="C31" s="143"/>
      <c r="D31" s="140"/>
      <c r="E31" s="141"/>
      <c r="G31" s="142" t="str">
        <f t="shared" si="0"/>
        <v/>
      </c>
    </row>
    <row r="32" spans="2:7" s="43" customFormat="1" ht="17.25" customHeight="1" x14ac:dyDescent="0.15">
      <c r="B32" s="138">
        <v>23</v>
      </c>
      <c r="C32" s="143"/>
      <c r="D32" s="140"/>
      <c r="E32" s="141"/>
      <c r="G32" s="142" t="str">
        <f t="shared" si="0"/>
        <v/>
      </c>
    </row>
    <row r="33" spans="2:7" s="43" customFormat="1" ht="17.25" customHeight="1" x14ac:dyDescent="0.15">
      <c r="B33" s="138">
        <v>24</v>
      </c>
      <c r="C33" s="143"/>
      <c r="D33" s="140"/>
      <c r="E33" s="141"/>
      <c r="G33" s="142" t="str">
        <f t="shared" si="0"/>
        <v/>
      </c>
    </row>
    <row r="34" spans="2:7" s="43" customFormat="1" ht="17.25" customHeight="1" x14ac:dyDescent="0.15">
      <c r="B34" s="138">
        <v>25</v>
      </c>
      <c r="C34" s="143"/>
      <c r="D34" s="140"/>
      <c r="E34" s="141"/>
      <c r="G34" s="142" t="str">
        <f t="shared" si="0"/>
        <v/>
      </c>
    </row>
    <row r="35" spans="2:7" s="43" customFormat="1" ht="17.25" customHeight="1" x14ac:dyDescent="0.15">
      <c r="B35" s="138">
        <v>26</v>
      </c>
      <c r="C35" s="143"/>
      <c r="D35" s="140"/>
      <c r="E35" s="141"/>
      <c r="G35" s="142" t="str">
        <f t="shared" si="0"/>
        <v/>
      </c>
    </row>
    <row r="36" spans="2:7" s="43" customFormat="1" ht="17.25" customHeight="1" x14ac:dyDescent="0.15">
      <c r="B36" s="138">
        <v>27</v>
      </c>
      <c r="C36" s="143"/>
      <c r="D36" s="140"/>
      <c r="E36" s="141"/>
      <c r="G36" s="142" t="str">
        <f t="shared" si="0"/>
        <v/>
      </c>
    </row>
    <row r="37" spans="2:7" s="43" customFormat="1" ht="17.25" customHeight="1" x14ac:dyDescent="0.15">
      <c r="B37" s="138">
        <v>28</v>
      </c>
      <c r="C37" s="143"/>
      <c r="D37" s="140"/>
      <c r="E37" s="141"/>
      <c r="G37" s="142" t="str">
        <f t="shared" si="0"/>
        <v/>
      </c>
    </row>
    <row r="38" spans="2:7" s="43" customFormat="1" ht="17.25" customHeight="1" x14ac:dyDescent="0.15">
      <c r="B38" s="138">
        <v>29</v>
      </c>
      <c r="C38" s="143"/>
      <c r="D38" s="140"/>
      <c r="E38" s="141"/>
      <c r="G38" s="142" t="str">
        <f t="shared" si="0"/>
        <v/>
      </c>
    </row>
    <row r="39" spans="2:7" s="43" customFormat="1" ht="17.25" customHeight="1" x14ac:dyDescent="0.15">
      <c r="B39" s="138">
        <v>30</v>
      </c>
      <c r="C39" s="143"/>
      <c r="D39" s="140"/>
      <c r="E39" s="141"/>
      <c r="G39" s="142" t="str">
        <f t="shared" si="0"/>
        <v/>
      </c>
    </row>
    <row r="40" spans="2:7" s="43" customFormat="1" ht="17.25" customHeight="1" x14ac:dyDescent="0.15">
      <c r="B40" s="138">
        <v>31</v>
      </c>
      <c r="C40" s="143"/>
      <c r="D40" s="140"/>
      <c r="E40" s="141"/>
      <c r="G40" s="142" t="str">
        <f t="shared" si="0"/>
        <v/>
      </c>
    </row>
    <row r="41" spans="2:7" s="43" customFormat="1" ht="17.25" customHeight="1" x14ac:dyDescent="0.15">
      <c r="B41" s="138">
        <v>32</v>
      </c>
      <c r="C41" s="143"/>
      <c r="D41" s="140"/>
      <c r="E41" s="141"/>
      <c r="G41" s="142" t="str">
        <f t="shared" si="0"/>
        <v/>
      </c>
    </row>
    <row r="42" spans="2:7" s="43" customFormat="1" ht="17.25" customHeight="1" x14ac:dyDescent="0.15">
      <c r="B42" s="138">
        <v>33</v>
      </c>
      <c r="C42" s="143"/>
      <c r="D42" s="140"/>
      <c r="E42" s="141"/>
      <c r="G42" s="142" t="str">
        <f t="shared" si="0"/>
        <v/>
      </c>
    </row>
    <row r="43" spans="2:7" s="43" customFormat="1" ht="17.25" customHeight="1" x14ac:dyDescent="0.15">
      <c r="B43" s="138">
        <v>34</v>
      </c>
      <c r="C43" s="143"/>
      <c r="D43" s="140"/>
      <c r="E43" s="141"/>
      <c r="G43" s="142" t="str">
        <f t="shared" si="0"/>
        <v/>
      </c>
    </row>
    <row r="44" spans="2:7" s="43" customFormat="1" ht="17.25" customHeight="1" x14ac:dyDescent="0.15">
      <c r="B44" s="138">
        <v>35</v>
      </c>
      <c r="C44" s="143"/>
      <c r="D44" s="140"/>
      <c r="E44" s="141"/>
      <c r="G44" s="142" t="str">
        <f t="shared" si="0"/>
        <v/>
      </c>
    </row>
    <row r="45" spans="2:7" s="43" customFormat="1" ht="17.25" customHeight="1" x14ac:dyDescent="0.15">
      <c r="B45" s="138">
        <v>36</v>
      </c>
      <c r="C45" s="143"/>
      <c r="D45" s="140"/>
      <c r="E45" s="141"/>
      <c r="G45" s="142" t="str">
        <f t="shared" si="0"/>
        <v/>
      </c>
    </row>
    <row r="46" spans="2:7" s="43" customFormat="1" ht="17.25" customHeight="1" x14ac:dyDescent="0.15">
      <c r="B46" s="138">
        <v>37</v>
      </c>
      <c r="C46" s="143"/>
      <c r="D46" s="140"/>
      <c r="E46" s="141"/>
      <c r="G46" s="142" t="str">
        <f t="shared" si="0"/>
        <v/>
      </c>
    </row>
    <row r="47" spans="2:7" s="43" customFormat="1" ht="17.25" customHeight="1" x14ac:dyDescent="0.15">
      <c r="B47" s="138">
        <v>38</v>
      </c>
      <c r="C47" s="143"/>
      <c r="D47" s="140"/>
      <c r="E47" s="141"/>
      <c r="G47" s="142" t="str">
        <f t="shared" si="0"/>
        <v/>
      </c>
    </row>
    <row r="48" spans="2:7" s="43" customFormat="1" ht="17.25" customHeight="1" x14ac:dyDescent="0.15">
      <c r="B48" s="138">
        <v>39</v>
      </c>
      <c r="C48" s="143"/>
      <c r="D48" s="140"/>
      <c r="E48" s="141"/>
      <c r="G48" s="142" t="str">
        <f t="shared" si="0"/>
        <v/>
      </c>
    </row>
    <row r="49" spans="2:7" s="43" customFormat="1" ht="17.25" customHeight="1" x14ac:dyDescent="0.15">
      <c r="B49" s="138">
        <v>40</v>
      </c>
      <c r="C49" s="143"/>
      <c r="D49" s="140"/>
      <c r="E49" s="141"/>
      <c r="G49" s="142" t="str">
        <f t="shared" si="0"/>
        <v/>
      </c>
    </row>
    <row r="50" spans="2:7" s="43" customFormat="1" ht="17.25" customHeight="1" x14ac:dyDescent="0.15">
      <c r="B50" s="138">
        <v>41</v>
      </c>
      <c r="C50" s="143"/>
      <c r="D50" s="140"/>
      <c r="E50" s="141"/>
      <c r="G50" s="142" t="str">
        <f t="shared" si="0"/>
        <v/>
      </c>
    </row>
    <row r="51" spans="2:7" s="43" customFormat="1" ht="17.25" customHeight="1" x14ac:dyDescent="0.15">
      <c r="B51" s="138">
        <v>42</v>
      </c>
      <c r="C51" s="143"/>
      <c r="D51" s="140"/>
      <c r="E51" s="141"/>
      <c r="G51" s="142" t="str">
        <f t="shared" si="0"/>
        <v/>
      </c>
    </row>
    <row r="52" spans="2:7" s="43" customFormat="1" ht="17.25" customHeight="1" x14ac:dyDescent="0.15">
      <c r="B52" s="138">
        <v>43</v>
      </c>
      <c r="C52" s="143"/>
      <c r="D52" s="140"/>
      <c r="E52" s="141"/>
      <c r="G52" s="142" t="str">
        <f t="shared" si="0"/>
        <v/>
      </c>
    </row>
    <row r="53" spans="2:7" s="43" customFormat="1" ht="17.25" customHeight="1" x14ac:dyDescent="0.15">
      <c r="B53" s="138">
        <v>44</v>
      </c>
      <c r="C53" s="143"/>
      <c r="D53" s="140"/>
      <c r="E53" s="141"/>
      <c r="G53" s="142" t="str">
        <f t="shared" si="0"/>
        <v/>
      </c>
    </row>
    <row r="54" spans="2:7" s="43" customFormat="1" ht="17.25" customHeight="1" x14ac:dyDescent="0.15">
      <c r="B54" s="138">
        <v>45</v>
      </c>
      <c r="C54" s="143"/>
      <c r="D54" s="140"/>
      <c r="E54" s="141"/>
      <c r="G54" s="142" t="str">
        <f t="shared" si="0"/>
        <v/>
      </c>
    </row>
    <row r="55" spans="2:7" s="43" customFormat="1" ht="17.25" customHeight="1" x14ac:dyDescent="0.15">
      <c r="B55" s="138">
        <v>46</v>
      </c>
      <c r="C55" s="143"/>
      <c r="D55" s="140"/>
      <c r="E55" s="141"/>
      <c r="G55" s="142" t="str">
        <f t="shared" si="0"/>
        <v/>
      </c>
    </row>
    <row r="56" spans="2:7" s="43" customFormat="1" ht="17.25" customHeight="1" x14ac:dyDescent="0.15">
      <c r="B56" s="138">
        <v>47</v>
      </c>
      <c r="C56" s="143"/>
      <c r="D56" s="140"/>
      <c r="E56" s="141"/>
      <c r="G56" s="142" t="str">
        <f t="shared" si="0"/>
        <v/>
      </c>
    </row>
    <row r="57" spans="2:7" s="43" customFormat="1" ht="17.25" customHeight="1" x14ac:dyDescent="0.15">
      <c r="B57" s="138">
        <v>48</v>
      </c>
      <c r="C57" s="143"/>
      <c r="D57" s="140"/>
      <c r="E57" s="141"/>
      <c r="G57" s="142" t="str">
        <f t="shared" si="0"/>
        <v/>
      </c>
    </row>
    <row r="58" spans="2:7" s="43" customFormat="1" ht="17.25" customHeight="1" x14ac:dyDescent="0.15">
      <c r="B58" s="138">
        <v>49</v>
      </c>
      <c r="C58" s="143"/>
      <c r="D58" s="140"/>
      <c r="E58" s="141"/>
      <c r="G58" s="142" t="str">
        <f t="shared" si="0"/>
        <v/>
      </c>
    </row>
    <row r="59" spans="2:7" s="43" customFormat="1" ht="17.25" customHeight="1" x14ac:dyDescent="0.15">
      <c r="B59" s="138">
        <v>50</v>
      </c>
      <c r="C59" s="143"/>
      <c r="D59" s="140"/>
      <c r="E59" s="141"/>
      <c r="G59" s="142" t="str">
        <f t="shared" si="0"/>
        <v/>
      </c>
    </row>
    <row r="60" spans="2:7" s="43" customFormat="1" ht="17.25" customHeight="1" x14ac:dyDescent="0.15">
      <c r="B60" s="138">
        <v>51</v>
      </c>
      <c r="C60" s="143"/>
      <c r="D60" s="140"/>
      <c r="E60" s="141"/>
      <c r="G60" s="142" t="str">
        <f t="shared" si="0"/>
        <v/>
      </c>
    </row>
    <row r="61" spans="2:7" s="43" customFormat="1" ht="17.25" customHeight="1" x14ac:dyDescent="0.15">
      <c r="B61" s="138">
        <v>52</v>
      </c>
      <c r="C61" s="143"/>
      <c r="D61" s="140"/>
      <c r="E61" s="141"/>
      <c r="G61" s="142" t="str">
        <f t="shared" si="0"/>
        <v/>
      </c>
    </row>
    <row r="62" spans="2:7" s="43" customFormat="1" ht="17.25" customHeight="1" x14ac:dyDescent="0.15">
      <c r="B62" s="138">
        <v>53</v>
      </c>
      <c r="C62" s="143"/>
      <c r="D62" s="140"/>
      <c r="E62" s="141"/>
      <c r="G62" s="142" t="str">
        <f t="shared" si="0"/>
        <v/>
      </c>
    </row>
    <row r="63" spans="2:7" s="43" customFormat="1" ht="17.25" customHeight="1" x14ac:dyDescent="0.15">
      <c r="B63" s="138">
        <v>54</v>
      </c>
      <c r="C63" s="143"/>
      <c r="D63" s="140"/>
      <c r="E63" s="141"/>
      <c r="G63" s="142" t="str">
        <f t="shared" si="0"/>
        <v/>
      </c>
    </row>
    <row r="64" spans="2:7" s="43" customFormat="1" ht="17.25" customHeight="1" x14ac:dyDescent="0.15">
      <c r="B64" s="138">
        <v>55</v>
      </c>
      <c r="C64" s="143"/>
      <c r="D64" s="140"/>
      <c r="E64" s="141"/>
      <c r="G64" s="142" t="str">
        <f t="shared" si="0"/>
        <v/>
      </c>
    </row>
    <row r="65" spans="2:7" s="43" customFormat="1" ht="17.25" customHeight="1" x14ac:dyDescent="0.15">
      <c r="B65" s="138">
        <v>56</v>
      </c>
      <c r="C65" s="143"/>
      <c r="D65" s="140"/>
      <c r="E65" s="141"/>
      <c r="G65" s="142" t="str">
        <f t="shared" si="0"/>
        <v/>
      </c>
    </row>
    <row r="66" spans="2:7" s="43" customFormat="1" ht="17.25" customHeight="1" x14ac:dyDescent="0.15">
      <c r="B66" s="138">
        <v>57</v>
      </c>
      <c r="C66" s="143"/>
      <c r="D66" s="140"/>
      <c r="E66" s="141"/>
      <c r="G66" s="142" t="str">
        <f t="shared" si="0"/>
        <v/>
      </c>
    </row>
    <row r="67" spans="2:7" s="43" customFormat="1" ht="17.25" customHeight="1" x14ac:dyDescent="0.15">
      <c r="B67" s="138">
        <v>58</v>
      </c>
      <c r="C67" s="143"/>
      <c r="D67" s="140"/>
      <c r="E67" s="141"/>
      <c r="G67" s="142" t="str">
        <f t="shared" si="0"/>
        <v/>
      </c>
    </row>
    <row r="68" spans="2:7" s="43" customFormat="1" ht="17.25" customHeight="1" x14ac:dyDescent="0.15">
      <c r="B68" s="138">
        <v>59</v>
      </c>
      <c r="C68" s="143"/>
      <c r="D68" s="140"/>
      <c r="E68" s="141"/>
      <c r="G68" s="142" t="str">
        <f t="shared" si="0"/>
        <v/>
      </c>
    </row>
    <row r="69" spans="2:7" s="43" customFormat="1" ht="17.25" customHeight="1" x14ac:dyDescent="0.15">
      <c r="B69" s="138">
        <v>60</v>
      </c>
      <c r="C69" s="143"/>
      <c r="D69" s="140"/>
      <c r="E69" s="141"/>
      <c r="G69" s="142" t="str">
        <f t="shared" si="0"/>
        <v/>
      </c>
    </row>
    <row r="70" spans="2:7" s="43" customFormat="1" ht="17.25" customHeight="1" x14ac:dyDescent="0.15">
      <c r="B70" s="138">
        <v>61</v>
      </c>
      <c r="C70" s="143"/>
      <c r="D70" s="140"/>
      <c r="E70" s="141"/>
      <c r="G70" s="142" t="str">
        <f t="shared" si="0"/>
        <v/>
      </c>
    </row>
    <row r="71" spans="2:7" s="43" customFormat="1" ht="17.25" customHeight="1" x14ac:dyDescent="0.15">
      <c r="B71" s="138">
        <v>62</v>
      </c>
      <c r="C71" s="143"/>
      <c r="D71" s="140"/>
      <c r="E71" s="141"/>
      <c r="G71" s="142" t="str">
        <f t="shared" si="0"/>
        <v/>
      </c>
    </row>
    <row r="72" spans="2:7" s="43" customFormat="1" ht="17.25" customHeight="1" x14ac:dyDescent="0.15">
      <c r="B72" s="138">
        <v>63</v>
      </c>
      <c r="C72" s="143"/>
      <c r="D72" s="140"/>
      <c r="E72" s="141"/>
      <c r="G72" s="142" t="str">
        <f t="shared" si="0"/>
        <v/>
      </c>
    </row>
    <row r="73" spans="2:7" s="43" customFormat="1" ht="17.25" customHeight="1" x14ac:dyDescent="0.15">
      <c r="B73" s="138">
        <v>64</v>
      </c>
      <c r="C73" s="143"/>
      <c r="D73" s="140"/>
      <c r="E73" s="141"/>
      <c r="G73" s="142" t="str">
        <f t="shared" si="0"/>
        <v/>
      </c>
    </row>
    <row r="74" spans="2:7" s="43" customFormat="1" ht="17.25" customHeight="1" x14ac:dyDescent="0.15">
      <c r="B74" s="138">
        <v>65</v>
      </c>
      <c r="C74" s="143"/>
      <c r="D74" s="140"/>
      <c r="E74" s="141"/>
      <c r="G74" s="142" t="str">
        <f t="shared" ref="G74:G137" si="1">IF(COUNTA(C74:E74)=0,"",IF(COUNTA(C74:E74)=3,"OK","未入力項目があります"))</f>
        <v/>
      </c>
    </row>
    <row r="75" spans="2:7" s="43" customFormat="1" ht="17.25" customHeight="1" x14ac:dyDescent="0.15">
      <c r="B75" s="138">
        <v>66</v>
      </c>
      <c r="C75" s="143"/>
      <c r="D75" s="140"/>
      <c r="E75" s="141"/>
      <c r="G75" s="142" t="str">
        <f t="shared" si="1"/>
        <v/>
      </c>
    </row>
    <row r="76" spans="2:7" s="43" customFormat="1" ht="17.25" customHeight="1" x14ac:dyDescent="0.15">
      <c r="B76" s="138">
        <v>67</v>
      </c>
      <c r="C76" s="143"/>
      <c r="D76" s="140"/>
      <c r="E76" s="141"/>
      <c r="G76" s="142" t="str">
        <f t="shared" si="1"/>
        <v/>
      </c>
    </row>
    <row r="77" spans="2:7" s="43" customFormat="1" ht="17.25" customHeight="1" x14ac:dyDescent="0.15">
      <c r="B77" s="138">
        <v>68</v>
      </c>
      <c r="C77" s="143"/>
      <c r="D77" s="140"/>
      <c r="E77" s="141"/>
      <c r="G77" s="142" t="str">
        <f t="shared" si="1"/>
        <v/>
      </c>
    </row>
    <row r="78" spans="2:7" s="43" customFormat="1" ht="17.25" customHeight="1" x14ac:dyDescent="0.15">
      <c r="B78" s="138">
        <v>69</v>
      </c>
      <c r="C78" s="143"/>
      <c r="D78" s="140"/>
      <c r="E78" s="141"/>
      <c r="G78" s="142" t="str">
        <f t="shared" si="1"/>
        <v/>
      </c>
    </row>
    <row r="79" spans="2:7" s="43" customFormat="1" ht="17.25" customHeight="1" x14ac:dyDescent="0.15">
      <c r="B79" s="138">
        <v>70</v>
      </c>
      <c r="C79" s="143"/>
      <c r="D79" s="140"/>
      <c r="E79" s="141"/>
      <c r="G79" s="142" t="str">
        <f t="shared" si="1"/>
        <v/>
      </c>
    </row>
    <row r="80" spans="2:7" s="43" customFormat="1" ht="17.25" customHeight="1" x14ac:dyDescent="0.15">
      <c r="B80" s="138">
        <v>71</v>
      </c>
      <c r="C80" s="143"/>
      <c r="D80" s="140"/>
      <c r="E80" s="141"/>
      <c r="G80" s="142" t="str">
        <f t="shared" si="1"/>
        <v/>
      </c>
    </row>
    <row r="81" spans="2:7" s="43" customFormat="1" ht="17.25" customHeight="1" x14ac:dyDescent="0.15">
      <c r="B81" s="138">
        <v>72</v>
      </c>
      <c r="C81" s="143"/>
      <c r="D81" s="140"/>
      <c r="E81" s="141"/>
      <c r="G81" s="142" t="str">
        <f t="shared" si="1"/>
        <v/>
      </c>
    </row>
    <row r="82" spans="2:7" s="43" customFormat="1" ht="17.25" customHeight="1" x14ac:dyDescent="0.15">
      <c r="B82" s="138">
        <v>73</v>
      </c>
      <c r="C82" s="143"/>
      <c r="D82" s="140"/>
      <c r="E82" s="141"/>
      <c r="G82" s="142" t="str">
        <f t="shared" si="1"/>
        <v/>
      </c>
    </row>
    <row r="83" spans="2:7" s="43" customFormat="1" ht="17.25" customHeight="1" x14ac:dyDescent="0.15">
      <c r="B83" s="138">
        <v>74</v>
      </c>
      <c r="C83" s="143"/>
      <c r="D83" s="140"/>
      <c r="E83" s="141"/>
      <c r="G83" s="142" t="str">
        <f t="shared" si="1"/>
        <v/>
      </c>
    </row>
    <row r="84" spans="2:7" s="43" customFormat="1" ht="17.25" customHeight="1" x14ac:dyDescent="0.15">
      <c r="B84" s="138">
        <v>75</v>
      </c>
      <c r="C84" s="143"/>
      <c r="D84" s="140"/>
      <c r="E84" s="141"/>
      <c r="G84" s="142" t="str">
        <f t="shared" si="1"/>
        <v/>
      </c>
    </row>
    <row r="85" spans="2:7" s="43" customFormat="1" ht="17.25" customHeight="1" x14ac:dyDescent="0.15">
      <c r="B85" s="138">
        <v>76</v>
      </c>
      <c r="C85" s="143"/>
      <c r="D85" s="140"/>
      <c r="E85" s="141"/>
      <c r="G85" s="142" t="str">
        <f t="shared" si="1"/>
        <v/>
      </c>
    </row>
    <row r="86" spans="2:7" s="43" customFormat="1" ht="17.25" customHeight="1" x14ac:dyDescent="0.15">
      <c r="B86" s="138">
        <v>77</v>
      </c>
      <c r="C86" s="143"/>
      <c r="D86" s="140"/>
      <c r="E86" s="141"/>
      <c r="G86" s="142" t="str">
        <f t="shared" si="1"/>
        <v/>
      </c>
    </row>
    <row r="87" spans="2:7" s="43" customFormat="1" ht="17.25" customHeight="1" x14ac:dyDescent="0.15">
      <c r="B87" s="138">
        <v>78</v>
      </c>
      <c r="C87" s="143"/>
      <c r="D87" s="140"/>
      <c r="E87" s="141"/>
      <c r="G87" s="142" t="str">
        <f t="shared" si="1"/>
        <v/>
      </c>
    </row>
    <row r="88" spans="2:7" s="43" customFormat="1" ht="17.25" customHeight="1" x14ac:dyDescent="0.15">
      <c r="B88" s="138">
        <v>79</v>
      </c>
      <c r="C88" s="143"/>
      <c r="D88" s="140"/>
      <c r="E88" s="141"/>
      <c r="G88" s="142" t="str">
        <f t="shared" si="1"/>
        <v/>
      </c>
    </row>
    <row r="89" spans="2:7" s="43" customFormat="1" ht="17.25" customHeight="1" x14ac:dyDescent="0.15">
      <c r="B89" s="138">
        <v>80</v>
      </c>
      <c r="C89" s="143"/>
      <c r="D89" s="140"/>
      <c r="E89" s="141"/>
      <c r="G89" s="142" t="str">
        <f t="shared" si="1"/>
        <v/>
      </c>
    </row>
    <row r="90" spans="2:7" s="43" customFormat="1" ht="17.25" customHeight="1" x14ac:dyDescent="0.15">
      <c r="B90" s="138">
        <v>81</v>
      </c>
      <c r="C90" s="143"/>
      <c r="D90" s="140"/>
      <c r="E90" s="141"/>
      <c r="G90" s="142" t="str">
        <f t="shared" si="1"/>
        <v/>
      </c>
    </row>
    <row r="91" spans="2:7" s="43" customFormat="1" ht="17.25" customHeight="1" x14ac:dyDescent="0.15">
      <c r="B91" s="138">
        <v>82</v>
      </c>
      <c r="C91" s="143"/>
      <c r="D91" s="140"/>
      <c r="E91" s="141"/>
      <c r="G91" s="142" t="str">
        <f t="shared" si="1"/>
        <v/>
      </c>
    </row>
    <row r="92" spans="2:7" s="43" customFormat="1" ht="17.25" customHeight="1" x14ac:dyDescent="0.15">
      <c r="B92" s="138">
        <v>83</v>
      </c>
      <c r="C92" s="143"/>
      <c r="D92" s="140"/>
      <c r="E92" s="141"/>
      <c r="G92" s="142" t="str">
        <f t="shared" si="1"/>
        <v/>
      </c>
    </row>
    <row r="93" spans="2:7" s="43" customFormat="1" ht="17.25" customHeight="1" x14ac:dyDescent="0.15">
      <c r="B93" s="138">
        <v>84</v>
      </c>
      <c r="C93" s="143"/>
      <c r="D93" s="140"/>
      <c r="E93" s="141"/>
      <c r="G93" s="142" t="str">
        <f t="shared" si="1"/>
        <v/>
      </c>
    </row>
    <row r="94" spans="2:7" s="43" customFormat="1" ht="17.25" customHeight="1" x14ac:dyDescent="0.15">
      <c r="B94" s="138">
        <v>85</v>
      </c>
      <c r="C94" s="143"/>
      <c r="D94" s="140"/>
      <c r="E94" s="141"/>
      <c r="G94" s="142" t="str">
        <f t="shared" si="1"/>
        <v/>
      </c>
    </row>
    <row r="95" spans="2:7" s="43" customFormat="1" ht="17.25" customHeight="1" x14ac:dyDescent="0.15">
      <c r="B95" s="138">
        <v>86</v>
      </c>
      <c r="C95" s="143"/>
      <c r="D95" s="140"/>
      <c r="E95" s="141"/>
      <c r="G95" s="142" t="str">
        <f t="shared" si="1"/>
        <v/>
      </c>
    </row>
    <row r="96" spans="2:7" s="43" customFormat="1" ht="17.25" customHeight="1" x14ac:dyDescent="0.15">
      <c r="B96" s="138">
        <v>87</v>
      </c>
      <c r="C96" s="143"/>
      <c r="D96" s="140"/>
      <c r="E96" s="141"/>
      <c r="G96" s="142" t="str">
        <f t="shared" si="1"/>
        <v/>
      </c>
    </row>
    <row r="97" spans="2:7" s="43" customFormat="1" ht="17.25" customHeight="1" x14ac:dyDescent="0.15">
      <c r="B97" s="138">
        <v>88</v>
      </c>
      <c r="C97" s="143"/>
      <c r="D97" s="140"/>
      <c r="E97" s="141"/>
      <c r="G97" s="142" t="str">
        <f t="shared" si="1"/>
        <v/>
      </c>
    </row>
    <row r="98" spans="2:7" s="43" customFormat="1" ht="17.25" customHeight="1" x14ac:dyDescent="0.15">
      <c r="B98" s="138">
        <v>89</v>
      </c>
      <c r="C98" s="143"/>
      <c r="D98" s="140"/>
      <c r="E98" s="141"/>
      <c r="G98" s="142" t="str">
        <f t="shared" si="1"/>
        <v/>
      </c>
    </row>
    <row r="99" spans="2:7" s="43" customFormat="1" ht="17.25" customHeight="1" x14ac:dyDescent="0.15">
      <c r="B99" s="138">
        <v>90</v>
      </c>
      <c r="C99" s="143"/>
      <c r="D99" s="140"/>
      <c r="E99" s="141"/>
      <c r="G99" s="142" t="str">
        <f t="shared" si="1"/>
        <v/>
      </c>
    </row>
    <row r="100" spans="2:7" s="43" customFormat="1" ht="17.25" customHeight="1" x14ac:dyDescent="0.15">
      <c r="B100" s="138">
        <v>91</v>
      </c>
      <c r="C100" s="143"/>
      <c r="D100" s="140"/>
      <c r="E100" s="141"/>
      <c r="G100" s="142" t="str">
        <f t="shared" si="1"/>
        <v/>
      </c>
    </row>
    <row r="101" spans="2:7" s="43" customFormat="1" ht="17.25" customHeight="1" x14ac:dyDescent="0.15">
      <c r="B101" s="138">
        <v>92</v>
      </c>
      <c r="C101" s="143"/>
      <c r="D101" s="140"/>
      <c r="E101" s="141"/>
      <c r="G101" s="142" t="str">
        <f t="shared" si="1"/>
        <v/>
      </c>
    </row>
    <row r="102" spans="2:7" s="43" customFormat="1" ht="17.25" customHeight="1" x14ac:dyDescent="0.15">
      <c r="B102" s="138">
        <v>93</v>
      </c>
      <c r="C102" s="143"/>
      <c r="D102" s="140"/>
      <c r="E102" s="141"/>
      <c r="G102" s="142" t="str">
        <f t="shared" si="1"/>
        <v/>
      </c>
    </row>
    <row r="103" spans="2:7" s="43" customFormat="1" ht="17.25" customHeight="1" x14ac:dyDescent="0.15">
      <c r="B103" s="138">
        <v>94</v>
      </c>
      <c r="C103" s="143"/>
      <c r="D103" s="140"/>
      <c r="E103" s="141"/>
      <c r="G103" s="142" t="str">
        <f t="shared" si="1"/>
        <v/>
      </c>
    </row>
    <row r="104" spans="2:7" s="43" customFormat="1" ht="17.25" customHeight="1" x14ac:dyDescent="0.15">
      <c r="B104" s="138">
        <v>95</v>
      </c>
      <c r="C104" s="143"/>
      <c r="D104" s="140"/>
      <c r="E104" s="141"/>
      <c r="G104" s="142" t="str">
        <f t="shared" si="1"/>
        <v/>
      </c>
    </row>
    <row r="105" spans="2:7" s="43" customFormat="1" ht="17.25" customHeight="1" x14ac:dyDescent="0.15">
      <c r="B105" s="138">
        <v>96</v>
      </c>
      <c r="C105" s="143"/>
      <c r="D105" s="140"/>
      <c r="E105" s="141"/>
      <c r="G105" s="142" t="str">
        <f t="shared" si="1"/>
        <v/>
      </c>
    </row>
    <row r="106" spans="2:7" s="43" customFormat="1" ht="17.25" customHeight="1" x14ac:dyDescent="0.15">
      <c r="B106" s="138">
        <v>97</v>
      </c>
      <c r="C106" s="143"/>
      <c r="D106" s="140"/>
      <c r="E106" s="141"/>
      <c r="G106" s="142" t="str">
        <f t="shared" si="1"/>
        <v/>
      </c>
    </row>
    <row r="107" spans="2:7" s="43" customFormat="1" ht="17.25" customHeight="1" x14ac:dyDescent="0.15">
      <c r="B107" s="138">
        <v>98</v>
      </c>
      <c r="C107" s="143"/>
      <c r="D107" s="140"/>
      <c r="E107" s="141"/>
      <c r="G107" s="142" t="str">
        <f t="shared" si="1"/>
        <v/>
      </c>
    </row>
    <row r="108" spans="2:7" s="43" customFormat="1" ht="17.25" customHeight="1" x14ac:dyDescent="0.15">
      <c r="B108" s="138">
        <v>99</v>
      </c>
      <c r="C108" s="143"/>
      <c r="D108" s="140"/>
      <c r="E108" s="141"/>
      <c r="G108" s="142" t="str">
        <f t="shared" si="1"/>
        <v/>
      </c>
    </row>
    <row r="109" spans="2:7" s="43" customFormat="1" ht="17.25" customHeight="1" x14ac:dyDescent="0.15">
      <c r="B109" s="138">
        <v>100</v>
      </c>
      <c r="C109" s="143"/>
      <c r="D109" s="140"/>
      <c r="E109" s="141"/>
      <c r="G109" s="142" t="str">
        <f t="shared" si="1"/>
        <v/>
      </c>
    </row>
    <row r="110" spans="2:7" s="43" customFormat="1" ht="17.25" customHeight="1" x14ac:dyDescent="0.15">
      <c r="B110" s="138">
        <v>101</v>
      </c>
      <c r="C110" s="143"/>
      <c r="D110" s="140"/>
      <c r="E110" s="141"/>
      <c r="G110" s="142" t="str">
        <f t="shared" si="1"/>
        <v/>
      </c>
    </row>
    <row r="111" spans="2:7" s="43" customFormat="1" ht="17.25" customHeight="1" x14ac:dyDescent="0.15">
      <c r="B111" s="138">
        <v>102</v>
      </c>
      <c r="C111" s="143"/>
      <c r="D111" s="140"/>
      <c r="E111" s="141"/>
      <c r="G111" s="142" t="str">
        <f t="shared" si="1"/>
        <v/>
      </c>
    </row>
    <row r="112" spans="2:7" s="43" customFormat="1" ht="17.25" customHeight="1" x14ac:dyDescent="0.15">
      <c r="B112" s="138">
        <v>103</v>
      </c>
      <c r="C112" s="143"/>
      <c r="D112" s="140"/>
      <c r="E112" s="141"/>
      <c r="G112" s="142" t="str">
        <f t="shared" si="1"/>
        <v/>
      </c>
    </row>
    <row r="113" spans="2:7" s="43" customFormat="1" ht="17.25" customHeight="1" x14ac:dyDescent="0.15">
      <c r="B113" s="138">
        <v>104</v>
      </c>
      <c r="C113" s="143"/>
      <c r="D113" s="140"/>
      <c r="E113" s="141"/>
      <c r="G113" s="142" t="str">
        <f t="shared" si="1"/>
        <v/>
      </c>
    </row>
    <row r="114" spans="2:7" s="43" customFormat="1" ht="17.25" customHeight="1" x14ac:dyDescent="0.15">
      <c r="B114" s="138">
        <v>105</v>
      </c>
      <c r="C114" s="143"/>
      <c r="D114" s="140"/>
      <c r="E114" s="141"/>
      <c r="G114" s="142" t="str">
        <f t="shared" si="1"/>
        <v/>
      </c>
    </row>
    <row r="115" spans="2:7" s="43" customFormat="1" ht="17.25" customHeight="1" x14ac:dyDescent="0.15">
      <c r="B115" s="138">
        <v>106</v>
      </c>
      <c r="C115" s="143"/>
      <c r="D115" s="140"/>
      <c r="E115" s="141"/>
      <c r="G115" s="142" t="str">
        <f t="shared" si="1"/>
        <v/>
      </c>
    </row>
    <row r="116" spans="2:7" s="43" customFormat="1" ht="17.25" customHeight="1" x14ac:dyDescent="0.15">
      <c r="B116" s="138">
        <v>107</v>
      </c>
      <c r="C116" s="143"/>
      <c r="D116" s="140"/>
      <c r="E116" s="141"/>
      <c r="G116" s="142" t="str">
        <f t="shared" si="1"/>
        <v/>
      </c>
    </row>
    <row r="117" spans="2:7" s="43" customFormat="1" ht="17.25" customHeight="1" x14ac:dyDescent="0.15">
      <c r="B117" s="138">
        <v>108</v>
      </c>
      <c r="C117" s="143"/>
      <c r="D117" s="140"/>
      <c r="E117" s="141"/>
      <c r="G117" s="142" t="str">
        <f t="shared" si="1"/>
        <v/>
      </c>
    </row>
    <row r="118" spans="2:7" s="43" customFormat="1" ht="17.25" customHeight="1" x14ac:dyDescent="0.15">
      <c r="B118" s="138">
        <v>109</v>
      </c>
      <c r="C118" s="143"/>
      <c r="D118" s="140"/>
      <c r="E118" s="141"/>
      <c r="G118" s="142" t="str">
        <f t="shared" si="1"/>
        <v/>
      </c>
    </row>
    <row r="119" spans="2:7" s="43" customFormat="1" ht="17.25" customHeight="1" x14ac:dyDescent="0.15">
      <c r="B119" s="138">
        <v>110</v>
      </c>
      <c r="C119" s="143"/>
      <c r="D119" s="140"/>
      <c r="E119" s="141"/>
      <c r="G119" s="142" t="str">
        <f t="shared" si="1"/>
        <v/>
      </c>
    </row>
    <row r="120" spans="2:7" s="43" customFormat="1" ht="17.25" customHeight="1" x14ac:dyDescent="0.15">
      <c r="B120" s="138">
        <v>111</v>
      </c>
      <c r="C120" s="143"/>
      <c r="D120" s="140"/>
      <c r="E120" s="141"/>
      <c r="G120" s="142" t="str">
        <f t="shared" si="1"/>
        <v/>
      </c>
    </row>
    <row r="121" spans="2:7" s="43" customFormat="1" ht="17.25" customHeight="1" x14ac:dyDescent="0.15">
      <c r="B121" s="138">
        <v>112</v>
      </c>
      <c r="C121" s="143"/>
      <c r="D121" s="140"/>
      <c r="E121" s="141"/>
      <c r="G121" s="142" t="str">
        <f t="shared" si="1"/>
        <v/>
      </c>
    </row>
    <row r="122" spans="2:7" s="43" customFormat="1" ht="17.25" customHeight="1" x14ac:dyDescent="0.15">
      <c r="B122" s="138">
        <v>113</v>
      </c>
      <c r="C122" s="143"/>
      <c r="D122" s="140"/>
      <c r="E122" s="141"/>
      <c r="G122" s="142" t="str">
        <f t="shared" si="1"/>
        <v/>
      </c>
    </row>
    <row r="123" spans="2:7" s="43" customFormat="1" ht="17.25" customHeight="1" x14ac:dyDescent="0.15">
      <c r="B123" s="138">
        <v>114</v>
      </c>
      <c r="C123" s="143"/>
      <c r="D123" s="140"/>
      <c r="E123" s="141"/>
      <c r="G123" s="142" t="str">
        <f t="shared" si="1"/>
        <v/>
      </c>
    </row>
    <row r="124" spans="2:7" s="43" customFormat="1" ht="17.25" customHeight="1" x14ac:dyDescent="0.15">
      <c r="B124" s="138">
        <v>115</v>
      </c>
      <c r="C124" s="143"/>
      <c r="D124" s="140"/>
      <c r="E124" s="141"/>
      <c r="G124" s="142" t="str">
        <f t="shared" si="1"/>
        <v/>
      </c>
    </row>
    <row r="125" spans="2:7" s="43" customFormat="1" ht="17.25" customHeight="1" x14ac:dyDescent="0.15">
      <c r="B125" s="138">
        <v>116</v>
      </c>
      <c r="C125" s="143"/>
      <c r="D125" s="140"/>
      <c r="E125" s="141"/>
      <c r="G125" s="142" t="str">
        <f t="shared" si="1"/>
        <v/>
      </c>
    </row>
    <row r="126" spans="2:7" s="43" customFormat="1" ht="17.25" customHeight="1" x14ac:dyDescent="0.15">
      <c r="B126" s="138">
        <v>117</v>
      </c>
      <c r="C126" s="143"/>
      <c r="D126" s="140"/>
      <c r="E126" s="141"/>
      <c r="G126" s="142" t="str">
        <f t="shared" si="1"/>
        <v/>
      </c>
    </row>
    <row r="127" spans="2:7" s="43" customFormat="1" ht="17.25" customHeight="1" x14ac:dyDescent="0.15">
      <c r="B127" s="138">
        <v>118</v>
      </c>
      <c r="C127" s="143"/>
      <c r="D127" s="140"/>
      <c r="E127" s="141"/>
      <c r="G127" s="142" t="str">
        <f t="shared" si="1"/>
        <v/>
      </c>
    </row>
    <row r="128" spans="2:7" s="43" customFormat="1" ht="17.25" customHeight="1" x14ac:dyDescent="0.15">
      <c r="B128" s="138">
        <v>119</v>
      </c>
      <c r="C128" s="143"/>
      <c r="D128" s="140"/>
      <c r="E128" s="141"/>
      <c r="G128" s="142" t="str">
        <f t="shared" si="1"/>
        <v/>
      </c>
    </row>
    <row r="129" spans="2:7" s="43" customFormat="1" ht="17.25" customHeight="1" x14ac:dyDescent="0.15">
      <c r="B129" s="138">
        <v>120</v>
      </c>
      <c r="C129" s="143"/>
      <c r="D129" s="140"/>
      <c r="E129" s="141"/>
      <c r="G129" s="142" t="str">
        <f t="shared" si="1"/>
        <v/>
      </c>
    </row>
    <row r="130" spans="2:7" s="43" customFormat="1" ht="17.25" customHeight="1" x14ac:dyDescent="0.15">
      <c r="B130" s="138">
        <v>121</v>
      </c>
      <c r="C130" s="143"/>
      <c r="D130" s="140"/>
      <c r="E130" s="141"/>
      <c r="G130" s="142" t="str">
        <f t="shared" si="1"/>
        <v/>
      </c>
    </row>
    <row r="131" spans="2:7" s="43" customFormat="1" ht="17.25" customHeight="1" x14ac:dyDescent="0.15">
      <c r="B131" s="138">
        <v>122</v>
      </c>
      <c r="C131" s="143"/>
      <c r="D131" s="140"/>
      <c r="E131" s="141"/>
      <c r="G131" s="142" t="str">
        <f t="shared" si="1"/>
        <v/>
      </c>
    </row>
    <row r="132" spans="2:7" s="43" customFormat="1" ht="17.25" customHeight="1" x14ac:dyDescent="0.15">
      <c r="B132" s="138">
        <v>123</v>
      </c>
      <c r="C132" s="143"/>
      <c r="D132" s="140"/>
      <c r="E132" s="141"/>
      <c r="G132" s="142" t="str">
        <f t="shared" si="1"/>
        <v/>
      </c>
    </row>
    <row r="133" spans="2:7" s="43" customFormat="1" ht="17.25" customHeight="1" x14ac:dyDescent="0.15">
      <c r="B133" s="138">
        <v>124</v>
      </c>
      <c r="C133" s="143"/>
      <c r="D133" s="140"/>
      <c r="E133" s="141"/>
      <c r="G133" s="142" t="str">
        <f t="shared" si="1"/>
        <v/>
      </c>
    </row>
    <row r="134" spans="2:7" s="43" customFormat="1" ht="17.25" customHeight="1" x14ac:dyDescent="0.15">
      <c r="B134" s="138">
        <v>125</v>
      </c>
      <c r="C134" s="143"/>
      <c r="D134" s="140"/>
      <c r="E134" s="141"/>
      <c r="G134" s="142" t="str">
        <f t="shared" si="1"/>
        <v/>
      </c>
    </row>
    <row r="135" spans="2:7" s="43" customFormat="1" ht="17.25" customHeight="1" x14ac:dyDescent="0.15">
      <c r="B135" s="138">
        <v>126</v>
      </c>
      <c r="C135" s="143"/>
      <c r="D135" s="140"/>
      <c r="E135" s="141"/>
      <c r="G135" s="142" t="str">
        <f t="shared" si="1"/>
        <v/>
      </c>
    </row>
    <row r="136" spans="2:7" s="43" customFormat="1" ht="17.25" customHeight="1" x14ac:dyDescent="0.15">
      <c r="B136" s="138">
        <v>127</v>
      </c>
      <c r="C136" s="143"/>
      <c r="D136" s="140"/>
      <c r="E136" s="141"/>
      <c r="G136" s="142" t="str">
        <f t="shared" si="1"/>
        <v/>
      </c>
    </row>
    <row r="137" spans="2:7" s="43" customFormat="1" ht="17.25" customHeight="1" x14ac:dyDescent="0.15">
      <c r="B137" s="138">
        <v>128</v>
      </c>
      <c r="C137" s="143"/>
      <c r="D137" s="140"/>
      <c r="E137" s="141"/>
      <c r="G137" s="142" t="str">
        <f t="shared" si="1"/>
        <v/>
      </c>
    </row>
    <row r="138" spans="2:7" s="43" customFormat="1" ht="17.25" customHeight="1" x14ac:dyDescent="0.15">
      <c r="B138" s="138">
        <v>129</v>
      </c>
      <c r="C138" s="143"/>
      <c r="D138" s="140"/>
      <c r="E138" s="141"/>
      <c r="G138" s="142" t="str">
        <f t="shared" ref="G138:G201" si="2">IF(COUNTA(C138:E138)=0,"",IF(COUNTA(C138:E138)=3,"OK","未入力項目があります"))</f>
        <v/>
      </c>
    </row>
    <row r="139" spans="2:7" s="43" customFormat="1" ht="17.25" customHeight="1" x14ac:dyDescent="0.15">
      <c r="B139" s="138">
        <v>130</v>
      </c>
      <c r="C139" s="143"/>
      <c r="D139" s="140"/>
      <c r="E139" s="141"/>
      <c r="G139" s="142" t="str">
        <f t="shared" si="2"/>
        <v/>
      </c>
    </row>
    <row r="140" spans="2:7" s="43" customFormat="1" ht="17.25" customHeight="1" x14ac:dyDescent="0.15">
      <c r="B140" s="138">
        <v>131</v>
      </c>
      <c r="C140" s="143"/>
      <c r="D140" s="140"/>
      <c r="E140" s="141"/>
      <c r="G140" s="142" t="str">
        <f t="shared" si="2"/>
        <v/>
      </c>
    </row>
    <row r="141" spans="2:7" s="43" customFormat="1" ht="17.25" customHeight="1" x14ac:dyDescent="0.15">
      <c r="B141" s="138">
        <v>132</v>
      </c>
      <c r="C141" s="143"/>
      <c r="D141" s="140"/>
      <c r="E141" s="141"/>
      <c r="G141" s="142" t="str">
        <f t="shared" si="2"/>
        <v/>
      </c>
    </row>
    <row r="142" spans="2:7" s="43" customFormat="1" ht="17.25" customHeight="1" x14ac:dyDescent="0.15">
      <c r="B142" s="138">
        <v>133</v>
      </c>
      <c r="C142" s="143"/>
      <c r="D142" s="140"/>
      <c r="E142" s="141"/>
      <c r="G142" s="142" t="str">
        <f t="shared" si="2"/>
        <v/>
      </c>
    </row>
    <row r="143" spans="2:7" s="43" customFormat="1" ht="17.25" customHeight="1" x14ac:dyDescent="0.15">
      <c r="B143" s="138">
        <v>134</v>
      </c>
      <c r="C143" s="143"/>
      <c r="D143" s="140"/>
      <c r="E143" s="141"/>
      <c r="G143" s="142" t="str">
        <f t="shared" si="2"/>
        <v/>
      </c>
    </row>
    <row r="144" spans="2:7" s="43" customFormat="1" ht="17.25" customHeight="1" x14ac:dyDescent="0.15">
      <c r="B144" s="138">
        <v>135</v>
      </c>
      <c r="C144" s="143"/>
      <c r="D144" s="140"/>
      <c r="E144" s="141"/>
      <c r="G144" s="142" t="str">
        <f t="shared" si="2"/>
        <v/>
      </c>
    </row>
    <row r="145" spans="2:7" s="43" customFormat="1" ht="17.25" customHeight="1" x14ac:dyDescent="0.15">
      <c r="B145" s="138">
        <v>136</v>
      </c>
      <c r="C145" s="143"/>
      <c r="D145" s="140"/>
      <c r="E145" s="141"/>
      <c r="G145" s="142" t="str">
        <f t="shared" si="2"/>
        <v/>
      </c>
    </row>
    <row r="146" spans="2:7" s="43" customFormat="1" ht="17.25" customHeight="1" x14ac:dyDescent="0.15">
      <c r="B146" s="138">
        <v>137</v>
      </c>
      <c r="C146" s="143"/>
      <c r="D146" s="140"/>
      <c r="E146" s="141"/>
      <c r="G146" s="142" t="str">
        <f t="shared" si="2"/>
        <v/>
      </c>
    </row>
    <row r="147" spans="2:7" s="43" customFormat="1" ht="17.25" customHeight="1" x14ac:dyDescent="0.15">
      <c r="B147" s="138">
        <v>138</v>
      </c>
      <c r="C147" s="143"/>
      <c r="D147" s="140"/>
      <c r="E147" s="141"/>
      <c r="G147" s="142" t="str">
        <f t="shared" si="2"/>
        <v/>
      </c>
    </row>
    <row r="148" spans="2:7" s="43" customFormat="1" ht="17.25" customHeight="1" x14ac:dyDescent="0.15">
      <c r="B148" s="138">
        <v>139</v>
      </c>
      <c r="C148" s="143"/>
      <c r="D148" s="140"/>
      <c r="E148" s="141"/>
      <c r="G148" s="142" t="str">
        <f t="shared" si="2"/>
        <v/>
      </c>
    </row>
    <row r="149" spans="2:7" s="43" customFormat="1" ht="17.25" customHeight="1" x14ac:dyDescent="0.15">
      <c r="B149" s="138">
        <v>140</v>
      </c>
      <c r="C149" s="143"/>
      <c r="D149" s="140"/>
      <c r="E149" s="141"/>
      <c r="G149" s="142" t="str">
        <f t="shared" si="2"/>
        <v/>
      </c>
    </row>
    <row r="150" spans="2:7" s="43" customFormat="1" ht="17.25" customHeight="1" x14ac:dyDescent="0.15">
      <c r="B150" s="138">
        <v>141</v>
      </c>
      <c r="C150" s="143"/>
      <c r="D150" s="140"/>
      <c r="E150" s="141"/>
      <c r="G150" s="142" t="str">
        <f t="shared" si="2"/>
        <v/>
      </c>
    </row>
    <row r="151" spans="2:7" s="43" customFormat="1" ht="17.25" customHeight="1" x14ac:dyDescent="0.15">
      <c r="B151" s="138">
        <v>142</v>
      </c>
      <c r="C151" s="143"/>
      <c r="D151" s="140"/>
      <c r="E151" s="141"/>
      <c r="G151" s="142" t="str">
        <f t="shared" si="2"/>
        <v/>
      </c>
    </row>
    <row r="152" spans="2:7" s="43" customFormat="1" ht="17.25" customHeight="1" x14ac:dyDescent="0.15">
      <c r="B152" s="138">
        <v>143</v>
      </c>
      <c r="C152" s="143"/>
      <c r="D152" s="140"/>
      <c r="E152" s="141"/>
      <c r="G152" s="142" t="str">
        <f t="shared" si="2"/>
        <v/>
      </c>
    </row>
    <row r="153" spans="2:7" s="43" customFormat="1" ht="17.25" customHeight="1" x14ac:dyDescent="0.15">
      <c r="B153" s="138">
        <v>144</v>
      </c>
      <c r="C153" s="143"/>
      <c r="D153" s="140"/>
      <c r="E153" s="141"/>
      <c r="G153" s="142" t="str">
        <f t="shared" si="2"/>
        <v/>
      </c>
    </row>
    <row r="154" spans="2:7" s="43" customFormat="1" ht="17.25" customHeight="1" x14ac:dyDescent="0.15">
      <c r="B154" s="138">
        <v>145</v>
      </c>
      <c r="C154" s="143"/>
      <c r="D154" s="140"/>
      <c r="E154" s="141"/>
      <c r="G154" s="142" t="str">
        <f t="shared" si="2"/>
        <v/>
      </c>
    </row>
    <row r="155" spans="2:7" s="43" customFormat="1" ht="17.25" customHeight="1" x14ac:dyDescent="0.15">
      <c r="B155" s="138">
        <v>146</v>
      </c>
      <c r="C155" s="143"/>
      <c r="D155" s="140"/>
      <c r="E155" s="141"/>
      <c r="G155" s="142" t="str">
        <f t="shared" si="2"/>
        <v/>
      </c>
    </row>
    <row r="156" spans="2:7" s="43" customFormat="1" ht="17.25" customHeight="1" x14ac:dyDescent="0.15">
      <c r="B156" s="138">
        <v>147</v>
      </c>
      <c r="C156" s="143"/>
      <c r="D156" s="140"/>
      <c r="E156" s="141"/>
      <c r="G156" s="142" t="str">
        <f t="shared" si="2"/>
        <v/>
      </c>
    </row>
    <row r="157" spans="2:7" s="43" customFormat="1" ht="17.25" customHeight="1" x14ac:dyDescent="0.15">
      <c r="B157" s="138">
        <v>148</v>
      </c>
      <c r="C157" s="143"/>
      <c r="D157" s="140"/>
      <c r="E157" s="141"/>
      <c r="G157" s="142" t="str">
        <f t="shared" si="2"/>
        <v/>
      </c>
    </row>
    <row r="158" spans="2:7" s="43" customFormat="1" ht="17.25" customHeight="1" x14ac:dyDescent="0.15">
      <c r="B158" s="138">
        <v>149</v>
      </c>
      <c r="C158" s="143"/>
      <c r="D158" s="140"/>
      <c r="E158" s="141"/>
      <c r="G158" s="142" t="str">
        <f t="shared" si="2"/>
        <v/>
      </c>
    </row>
    <row r="159" spans="2:7" s="43" customFormat="1" ht="17.25" customHeight="1" x14ac:dyDescent="0.15">
      <c r="B159" s="138">
        <v>150</v>
      </c>
      <c r="C159" s="143"/>
      <c r="D159" s="140"/>
      <c r="E159" s="141"/>
      <c r="G159" s="142" t="str">
        <f t="shared" si="2"/>
        <v/>
      </c>
    </row>
    <row r="160" spans="2:7" s="43" customFormat="1" ht="17.25" customHeight="1" x14ac:dyDescent="0.15">
      <c r="B160" s="138">
        <v>151</v>
      </c>
      <c r="C160" s="143"/>
      <c r="D160" s="140"/>
      <c r="E160" s="141"/>
      <c r="G160" s="142" t="str">
        <f t="shared" si="2"/>
        <v/>
      </c>
    </row>
    <row r="161" spans="2:7" s="43" customFormat="1" ht="17.25" customHeight="1" x14ac:dyDescent="0.15">
      <c r="B161" s="138">
        <v>152</v>
      </c>
      <c r="C161" s="143"/>
      <c r="D161" s="140"/>
      <c r="E161" s="141"/>
      <c r="G161" s="142" t="str">
        <f t="shared" si="2"/>
        <v/>
      </c>
    </row>
    <row r="162" spans="2:7" s="43" customFormat="1" ht="17.25" customHeight="1" x14ac:dyDescent="0.15">
      <c r="B162" s="138">
        <v>153</v>
      </c>
      <c r="C162" s="143"/>
      <c r="D162" s="140"/>
      <c r="E162" s="141"/>
      <c r="G162" s="142" t="str">
        <f t="shared" si="2"/>
        <v/>
      </c>
    </row>
    <row r="163" spans="2:7" s="43" customFormat="1" ht="17.25" customHeight="1" x14ac:dyDescent="0.15">
      <c r="B163" s="138">
        <v>154</v>
      </c>
      <c r="C163" s="143"/>
      <c r="D163" s="140"/>
      <c r="E163" s="141"/>
      <c r="G163" s="142" t="str">
        <f t="shared" si="2"/>
        <v/>
      </c>
    </row>
    <row r="164" spans="2:7" s="43" customFormat="1" ht="17.25" customHeight="1" x14ac:dyDescent="0.15">
      <c r="B164" s="138">
        <v>155</v>
      </c>
      <c r="C164" s="143"/>
      <c r="D164" s="140"/>
      <c r="E164" s="141"/>
      <c r="G164" s="142" t="str">
        <f t="shared" si="2"/>
        <v/>
      </c>
    </row>
    <row r="165" spans="2:7" s="43" customFormat="1" ht="17.25" customHeight="1" x14ac:dyDescent="0.15">
      <c r="B165" s="138">
        <v>156</v>
      </c>
      <c r="C165" s="143"/>
      <c r="D165" s="140"/>
      <c r="E165" s="141"/>
      <c r="G165" s="142" t="str">
        <f t="shared" si="2"/>
        <v/>
      </c>
    </row>
    <row r="166" spans="2:7" s="43" customFormat="1" ht="17.25" customHeight="1" x14ac:dyDescent="0.15">
      <c r="B166" s="138">
        <v>157</v>
      </c>
      <c r="C166" s="143"/>
      <c r="D166" s="140"/>
      <c r="E166" s="141"/>
      <c r="G166" s="142" t="str">
        <f t="shared" si="2"/>
        <v/>
      </c>
    </row>
    <row r="167" spans="2:7" s="43" customFormat="1" ht="17.25" customHeight="1" x14ac:dyDescent="0.15">
      <c r="B167" s="138">
        <v>158</v>
      </c>
      <c r="C167" s="143"/>
      <c r="D167" s="140"/>
      <c r="E167" s="141"/>
      <c r="G167" s="142" t="str">
        <f t="shared" si="2"/>
        <v/>
      </c>
    </row>
    <row r="168" spans="2:7" s="43" customFormat="1" ht="17.25" customHeight="1" x14ac:dyDescent="0.15">
      <c r="B168" s="138">
        <v>159</v>
      </c>
      <c r="C168" s="143"/>
      <c r="D168" s="140"/>
      <c r="E168" s="141"/>
      <c r="G168" s="142" t="str">
        <f t="shared" si="2"/>
        <v/>
      </c>
    </row>
    <row r="169" spans="2:7" s="43" customFormat="1" ht="17.25" customHeight="1" x14ac:dyDescent="0.15">
      <c r="B169" s="138">
        <v>160</v>
      </c>
      <c r="C169" s="143"/>
      <c r="D169" s="140"/>
      <c r="E169" s="141"/>
      <c r="G169" s="142" t="str">
        <f t="shared" si="2"/>
        <v/>
      </c>
    </row>
    <row r="170" spans="2:7" s="43" customFormat="1" ht="17.25" customHeight="1" x14ac:dyDescent="0.15">
      <c r="B170" s="138">
        <v>161</v>
      </c>
      <c r="C170" s="143"/>
      <c r="D170" s="140"/>
      <c r="E170" s="141"/>
      <c r="G170" s="142" t="str">
        <f t="shared" si="2"/>
        <v/>
      </c>
    </row>
    <row r="171" spans="2:7" s="43" customFormat="1" ht="17.25" customHeight="1" x14ac:dyDescent="0.15">
      <c r="B171" s="138">
        <v>162</v>
      </c>
      <c r="C171" s="143"/>
      <c r="D171" s="140"/>
      <c r="E171" s="141"/>
      <c r="G171" s="142" t="str">
        <f t="shared" si="2"/>
        <v/>
      </c>
    </row>
    <row r="172" spans="2:7" s="43" customFormat="1" ht="17.25" customHeight="1" x14ac:dyDescent="0.15">
      <c r="B172" s="138">
        <v>163</v>
      </c>
      <c r="C172" s="143"/>
      <c r="D172" s="140"/>
      <c r="E172" s="141"/>
      <c r="G172" s="142" t="str">
        <f t="shared" si="2"/>
        <v/>
      </c>
    </row>
    <row r="173" spans="2:7" s="43" customFormat="1" ht="17.25" customHeight="1" x14ac:dyDescent="0.15">
      <c r="B173" s="138">
        <v>164</v>
      </c>
      <c r="C173" s="143"/>
      <c r="D173" s="140"/>
      <c r="E173" s="141"/>
      <c r="G173" s="142" t="str">
        <f t="shared" si="2"/>
        <v/>
      </c>
    </row>
    <row r="174" spans="2:7" s="43" customFormat="1" ht="17.25" customHeight="1" x14ac:dyDescent="0.15">
      <c r="B174" s="138">
        <v>165</v>
      </c>
      <c r="C174" s="143"/>
      <c r="D174" s="140"/>
      <c r="E174" s="141"/>
      <c r="G174" s="142" t="str">
        <f t="shared" si="2"/>
        <v/>
      </c>
    </row>
    <row r="175" spans="2:7" s="43" customFormat="1" ht="17.25" customHeight="1" x14ac:dyDescent="0.15">
      <c r="B175" s="138">
        <v>166</v>
      </c>
      <c r="C175" s="143"/>
      <c r="D175" s="140"/>
      <c r="E175" s="141"/>
      <c r="G175" s="142" t="str">
        <f t="shared" si="2"/>
        <v/>
      </c>
    </row>
    <row r="176" spans="2:7" s="43" customFormat="1" ht="17.25" customHeight="1" x14ac:dyDescent="0.15">
      <c r="B176" s="138">
        <v>167</v>
      </c>
      <c r="C176" s="143"/>
      <c r="D176" s="140"/>
      <c r="E176" s="141"/>
      <c r="G176" s="142" t="str">
        <f t="shared" si="2"/>
        <v/>
      </c>
    </row>
    <row r="177" spans="2:7" s="43" customFormat="1" ht="17.25" customHeight="1" x14ac:dyDescent="0.15">
      <c r="B177" s="138">
        <v>168</v>
      </c>
      <c r="C177" s="143"/>
      <c r="D177" s="140"/>
      <c r="E177" s="141"/>
      <c r="G177" s="142" t="str">
        <f t="shared" si="2"/>
        <v/>
      </c>
    </row>
    <row r="178" spans="2:7" s="43" customFormat="1" ht="17.25" customHeight="1" x14ac:dyDescent="0.15">
      <c r="B178" s="138">
        <v>169</v>
      </c>
      <c r="C178" s="143"/>
      <c r="D178" s="140"/>
      <c r="E178" s="141"/>
      <c r="G178" s="142" t="str">
        <f t="shared" si="2"/>
        <v/>
      </c>
    </row>
    <row r="179" spans="2:7" s="43" customFormat="1" ht="17.25" customHeight="1" x14ac:dyDescent="0.15">
      <c r="B179" s="138">
        <v>170</v>
      </c>
      <c r="C179" s="143"/>
      <c r="D179" s="140"/>
      <c r="E179" s="141"/>
      <c r="G179" s="142" t="str">
        <f t="shared" si="2"/>
        <v/>
      </c>
    </row>
    <row r="180" spans="2:7" s="43" customFormat="1" ht="17.25" customHeight="1" x14ac:dyDescent="0.15">
      <c r="B180" s="138">
        <v>171</v>
      </c>
      <c r="C180" s="143"/>
      <c r="D180" s="140"/>
      <c r="E180" s="141"/>
      <c r="G180" s="142" t="str">
        <f t="shared" si="2"/>
        <v/>
      </c>
    </row>
    <row r="181" spans="2:7" s="43" customFormat="1" ht="17.25" customHeight="1" x14ac:dyDescent="0.15">
      <c r="B181" s="138">
        <v>172</v>
      </c>
      <c r="C181" s="143"/>
      <c r="D181" s="140"/>
      <c r="E181" s="141"/>
      <c r="G181" s="142" t="str">
        <f t="shared" si="2"/>
        <v/>
      </c>
    </row>
    <row r="182" spans="2:7" s="43" customFormat="1" ht="17.25" customHeight="1" x14ac:dyDescent="0.15">
      <c r="B182" s="138">
        <v>173</v>
      </c>
      <c r="C182" s="143"/>
      <c r="D182" s="140"/>
      <c r="E182" s="141"/>
      <c r="G182" s="142" t="str">
        <f t="shared" si="2"/>
        <v/>
      </c>
    </row>
    <row r="183" spans="2:7" s="43" customFormat="1" ht="17.25" customHeight="1" x14ac:dyDescent="0.15">
      <c r="B183" s="138">
        <v>174</v>
      </c>
      <c r="C183" s="143"/>
      <c r="D183" s="140"/>
      <c r="E183" s="141"/>
      <c r="G183" s="142" t="str">
        <f t="shared" si="2"/>
        <v/>
      </c>
    </row>
    <row r="184" spans="2:7" s="43" customFormat="1" ht="17.25" customHeight="1" x14ac:dyDescent="0.15">
      <c r="B184" s="138">
        <v>175</v>
      </c>
      <c r="C184" s="143"/>
      <c r="D184" s="140"/>
      <c r="E184" s="141"/>
      <c r="G184" s="142" t="str">
        <f t="shared" si="2"/>
        <v/>
      </c>
    </row>
    <row r="185" spans="2:7" s="43" customFormat="1" ht="17.25" customHeight="1" x14ac:dyDescent="0.15">
      <c r="B185" s="138">
        <v>176</v>
      </c>
      <c r="C185" s="143"/>
      <c r="D185" s="140"/>
      <c r="E185" s="141"/>
      <c r="G185" s="142" t="str">
        <f t="shared" si="2"/>
        <v/>
      </c>
    </row>
    <row r="186" spans="2:7" s="43" customFormat="1" ht="17.25" customHeight="1" x14ac:dyDescent="0.15">
      <c r="B186" s="138">
        <v>177</v>
      </c>
      <c r="C186" s="143"/>
      <c r="D186" s="140"/>
      <c r="E186" s="141"/>
      <c r="G186" s="142" t="str">
        <f t="shared" si="2"/>
        <v/>
      </c>
    </row>
    <row r="187" spans="2:7" s="43" customFormat="1" ht="17.25" customHeight="1" x14ac:dyDescent="0.15">
      <c r="B187" s="138">
        <v>178</v>
      </c>
      <c r="C187" s="143"/>
      <c r="D187" s="140"/>
      <c r="E187" s="141"/>
      <c r="G187" s="142" t="str">
        <f t="shared" si="2"/>
        <v/>
      </c>
    </row>
    <row r="188" spans="2:7" s="43" customFormat="1" ht="17.25" customHeight="1" x14ac:dyDescent="0.15">
      <c r="B188" s="138">
        <v>179</v>
      </c>
      <c r="C188" s="143"/>
      <c r="D188" s="140"/>
      <c r="E188" s="141"/>
      <c r="G188" s="142" t="str">
        <f t="shared" si="2"/>
        <v/>
      </c>
    </row>
    <row r="189" spans="2:7" s="43" customFormat="1" ht="17.25" customHeight="1" x14ac:dyDescent="0.15">
      <c r="B189" s="138">
        <v>180</v>
      </c>
      <c r="C189" s="143"/>
      <c r="D189" s="140"/>
      <c r="E189" s="141"/>
      <c r="G189" s="142" t="str">
        <f t="shared" si="2"/>
        <v/>
      </c>
    </row>
    <row r="190" spans="2:7" s="43" customFormat="1" ht="17.25" customHeight="1" x14ac:dyDescent="0.15">
      <c r="B190" s="138">
        <v>181</v>
      </c>
      <c r="C190" s="143"/>
      <c r="D190" s="140"/>
      <c r="E190" s="141"/>
      <c r="G190" s="142" t="str">
        <f t="shared" si="2"/>
        <v/>
      </c>
    </row>
    <row r="191" spans="2:7" s="43" customFormat="1" ht="17.25" customHeight="1" x14ac:dyDescent="0.15">
      <c r="B191" s="138">
        <v>182</v>
      </c>
      <c r="C191" s="143"/>
      <c r="D191" s="140"/>
      <c r="E191" s="141"/>
      <c r="G191" s="142" t="str">
        <f t="shared" si="2"/>
        <v/>
      </c>
    </row>
    <row r="192" spans="2:7" s="43" customFormat="1" ht="17.25" customHeight="1" x14ac:dyDescent="0.15">
      <c r="B192" s="138">
        <v>183</v>
      </c>
      <c r="C192" s="143"/>
      <c r="D192" s="140"/>
      <c r="E192" s="141"/>
      <c r="G192" s="142" t="str">
        <f t="shared" si="2"/>
        <v/>
      </c>
    </row>
    <row r="193" spans="2:7" s="43" customFormat="1" ht="17.25" customHeight="1" x14ac:dyDescent="0.15">
      <c r="B193" s="138">
        <v>184</v>
      </c>
      <c r="C193" s="143"/>
      <c r="D193" s="140"/>
      <c r="E193" s="141"/>
      <c r="G193" s="142" t="str">
        <f t="shared" si="2"/>
        <v/>
      </c>
    </row>
    <row r="194" spans="2:7" s="43" customFormat="1" ht="17.25" customHeight="1" x14ac:dyDescent="0.15">
      <c r="B194" s="138">
        <v>185</v>
      </c>
      <c r="C194" s="143"/>
      <c r="D194" s="140"/>
      <c r="E194" s="141"/>
      <c r="G194" s="142" t="str">
        <f t="shared" si="2"/>
        <v/>
      </c>
    </row>
    <row r="195" spans="2:7" s="43" customFormat="1" ht="17.25" customHeight="1" x14ac:dyDescent="0.15">
      <c r="B195" s="138">
        <v>186</v>
      </c>
      <c r="C195" s="143"/>
      <c r="D195" s="140"/>
      <c r="E195" s="141"/>
      <c r="G195" s="142" t="str">
        <f t="shared" si="2"/>
        <v/>
      </c>
    </row>
    <row r="196" spans="2:7" s="43" customFormat="1" ht="17.25" customHeight="1" x14ac:dyDescent="0.15">
      <c r="B196" s="138">
        <v>187</v>
      </c>
      <c r="C196" s="143"/>
      <c r="D196" s="140"/>
      <c r="E196" s="141"/>
      <c r="G196" s="142" t="str">
        <f t="shared" si="2"/>
        <v/>
      </c>
    </row>
    <row r="197" spans="2:7" s="43" customFormat="1" ht="17.25" customHeight="1" x14ac:dyDescent="0.15">
      <c r="B197" s="138">
        <v>188</v>
      </c>
      <c r="C197" s="143"/>
      <c r="D197" s="140"/>
      <c r="E197" s="141"/>
      <c r="G197" s="142" t="str">
        <f t="shared" si="2"/>
        <v/>
      </c>
    </row>
    <row r="198" spans="2:7" s="43" customFormat="1" ht="17.25" customHeight="1" x14ac:dyDescent="0.15">
      <c r="B198" s="138">
        <v>189</v>
      </c>
      <c r="C198" s="143"/>
      <c r="D198" s="140"/>
      <c r="E198" s="141"/>
      <c r="G198" s="142" t="str">
        <f t="shared" si="2"/>
        <v/>
      </c>
    </row>
    <row r="199" spans="2:7" s="43" customFormat="1" ht="17.25" customHeight="1" x14ac:dyDescent="0.15">
      <c r="B199" s="138">
        <v>190</v>
      </c>
      <c r="C199" s="143"/>
      <c r="D199" s="140"/>
      <c r="E199" s="141"/>
      <c r="G199" s="142" t="str">
        <f t="shared" si="2"/>
        <v/>
      </c>
    </row>
    <row r="200" spans="2:7" s="43" customFormat="1" ht="17.25" customHeight="1" x14ac:dyDescent="0.15">
      <c r="B200" s="138">
        <v>191</v>
      </c>
      <c r="C200" s="143"/>
      <c r="D200" s="140"/>
      <c r="E200" s="141"/>
      <c r="G200" s="142" t="str">
        <f t="shared" si="2"/>
        <v/>
      </c>
    </row>
    <row r="201" spans="2:7" s="43" customFormat="1" ht="17.25" customHeight="1" x14ac:dyDescent="0.15">
      <c r="B201" s="138">
        <v>192</v>
      </c>
      <c r="C201" s="143"/>
      <c r="D201" s="140"/>
      <c r="E201" s="141"/>
      <c r="G201" s="142" t="str">
        <f t="shared" si="2"/>
        <v/>
      </c>
    </row>
    <row r="202" spans="2:7" s="43" customFormat="1" ht="17.25" customHeight="1" x14ac:dyDescent="0.15">
      <c r="B202" s="138">
        <v>193</v>
      </c>
      <c r="C202" s="143"/>
      <c r="D202" s="140"/>
      <c r="E202" s="141"/>
      <c r="G202" s="142" t="str">
        <f t="shared" ref="G202:G209" si="3">IF(COUNTA(C202:E202)=0,"",IF(COUNTA(C202:E202)=3,"OK","未入力項目があります"))</f>
        <v/>
      </c>
    </row>
    <row r="203" spans="2:7" s="43" customFormat="1" ht="17.25" customHeight="1" x14ac:dyDescent="0.15">
      <c r="B203" s="138">
        <v>194</v>
      </c>
      <c r="C203" s="143"/>
      <c r="D203" s="140"/>
      <c r="E203" s="141"/>
      <c r="G203" s="142" t="str">
        <f t="shared" si="3"/>
        <v/>
      </c>
    </row>
    <row r="204" spans="2:7" s="43" customFormat="1" ht="17.25" customHeight="1" x14ac:dyDescent="0.15">
      <c r="B204" s="138">
        <v>195</v>
      </c>
      <c r="C204" s="143"/>
      <c r="D204" s="140"/>
      <c r="E204" s="141"/>
      <c r="G204" s="142" t="str">
        <f t="shared" si="3"/>
        <v/>
      </c>
    </row>
    <row r="205" spans="2:7" s="43" customFormat="1" ht="17.25" customHeight="1" x14ac:dyDescent="0.15">
      <c r="B205" s="138">
        <v>196</v>
      </c>
      <c r="C205" s="143"/>
      <c r="D205" s="140"/>
      <c r="E205" s="141"/>
      <c r="G205" s="142" t="str">
        <f t="shared" si="3"/>
        <v/>
      </c>
    </row>
    <row r="206" spans="2:7" s="43" customFormat="1" ht="17.25" customHeight="1" x14ac:dyDescent="0.15">
      <c r="B206" s="138">
        <v>197</v>
      </c>
      <c r="C206" s="143"/>
      <c r="D206" s="140"/>
      <c r="E206" s="141"/>
      <c r="G206" s="142" t="str">
        <f t="shared" si="3"/>
        <v/>
      </c>
    </row>
    <row r="207" spans="2:7" s="43" customFormat="1" ht="17.25" customHeight="1" x14ac:dyDescent="0.15">
      <c r="B207" s="138">
        <v>198</v>
      </c>
      <c r="C207" s="143"/>
      <c r="D207" s="140"/>
      <c r="E207" s="141"/>
      <c r="G207" s="142" t="str">
        <f t="shared" si="3"/>
        <v/>
      </c>
    </row>
    <row r="208" spans="2:7" s="43" customFormat="1" ht="17.25" customHeight="1" x14ac:dyDescent="0.15">
      <c r="B208" s="138">
        <v>199</v>
      </c>
      <c r="C208" s="143"/>
      <c r="D208" s="140"/>
      <c r="E208" s="141"/>
      <c r="G208" s="142" t="str">
        <f t="shared" si="3"/>
        <v/>
      </c>
    </row>
    <row r="209" spans="2:7" s="43" customFormat="1" ht="17.25" customHeight="1" x14ac:dyDescent="0.15">
      <c r="B209" s="138">
        <v>200</v>
      </c>
      <c r="C209" s="143"/>
      <c r="D209" s="140"/>
      <c r="E209" s="141"/>
      <c r="G209" s="142" t="str">
        <f t="shared" si="3"/>
        <v/>
      </c>
    </row>
  </sheetData>
  <sheetProtection algorithmName="SHA-512" hashValue="QNqd/fE88+9DpmyIwQVCYJ20lLUHV9ZXxpGgbvcmA6LU069QTrWodcIwVRbExSyVmDPOkf8GrSKXdVDTii0LjA==" saltValue="lMD+T1hWboG0B9PMqEHTHQ==" spinCount="100000" sheet="1" objects="1" scenarios="1" formatCells="0" formatRows="0" insertRows="0" deleteRows="0"/>
  <mergeCells count="2">
    <mergeCell ref="A1:F1"/>
    <mergeCell ref="C7:E7"/>
  </mergeCells>
  <phoneticPr fontId="1"/>
  <conditionalFormatting sqref="C7:E7">
    <cfRule type="expression" dxfId="28" priority="2">
      <formula>$C$7=""</formula>
    </cfRule>
  </conditionalFormatting>
  <conditionalFormatting sqref="C10:E209">
    <cfRule type="expression" dxfId="27" priority="3">
      <formula>$G10="OK"</formula>
    </cfRule>
  </conditionalFormatting>
  <conditionalFormatting sqref="D5">
    <cfRule type="expression" dxfId="26" priority="1">
      <formula>$D$5&lt;&gt;""</formula>
    </cfRule>
  </conditionalFormatting>
  <dataValidations count="1">
    <dataValidation type="list" allowBlank="1" showInputMessage="1" showErrorMessage="1" sqref="D5" xr:uid="{ED7543D5-FDFE-4F83-8E31-CA3C106596BF}">
      <formula1>"直販（最終ユーザー),中間卸事業者"</formula1>
    </dataValidation>
  </dataValidations>
  <pageMargins left="0.23622047244094491" right="0.23622047244094491" top="0.35433070866141736" bottom="0.35433070866141736" header="0.31496062992125984" footer="0.31496062992125984"/>
  <pageSetup paperSize="9" scale="96"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28401-6F4B-4EAA-A6B4-15A6B6C0FC53}">
  <sheetPr codeName="Sheet5">
    <tabColor rgb="FFFFFF00"/>
    <pageSetUpPr fitToPage="1"/>
  </sheetPr>
  <dimension ref="A1:BF145"/>
  <sheetViews>
    <sheetView view="pageBreakPreview" zoomScale="115" zoomScaleNormal="40" zoomScaleSheetLayoutView="115" workbookViewId="0">
      <selection sqref="A1:AT2"/>
    </sheetView>
  </sheetViews>
  <sheetFormatPr defaultColWidth="8.875" defaultRowHeight="12" x14ac:dyDescent="0.15"/>
  <cols>
    <col min="1" max="46" width="2.125" style="105" customWidth="1"/>
    <col min="47" max="47" width="8" style="119" hidden="1" customWidth="1"/>
    <col min="48" max="48" width="28.375" style="112" customWidth="1"/>
    <col min="49" max="57" width="2.125" style="105" customWidth="1"/>
    <col min="58" max="61" width="3.5" style="105" customWidth="1"/>
    <col min="62" max="16384" width="8.875" style="105"/>
  </cols>
  <sheetData>
    <row r="1" spans="1:48" x14ac:dyDescent="0.15">
      <c r="A1" s="278" t="s">
        <v>311</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row>
    <row r="2" spans="1:48" x14ac:dyDescent="0.15">
      <c r="A2" s="28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3"/>
    </row>
    <row r="3" spans="1:48" x14ac:dyDescent="0.15">
      <c r="A3" s="284" t="str">
        <f>"【"&amp;製品カテゴリ&amp;"】"</f>
        <v>【配膳ロボット】</v>
      </c>
      <c r="B3" s="284"/>
      <c r="C3" s="284"/>
      <c r="D3" s="284"/>
      <c r="E3" s="284"/>
      <c r="F3" s="284"/>
      <c r="G3" s="284"/>
      <c r="H3" s="284"/>
      <c r="I3" s="284"/>
      <c r="J3" s="284"/>
      <c r="K3" s="284"/>
      <c r="L3" s="284"/>
      <c r="M3" s="284"/>
      <c r="N3" s="284"/>
      <c r="O3" s="284"/>
      <c r="P3" s="284"/>
      <c r="Q3" s="284"/>
      <c r="R3" s="284"/>
      <c r="S3" s="284"/>
      <c r="T3" s="284"/>
      <c r="U3" s="284"/>
      <c r="V3" s="284"/>
      <c r="W3" s="284"/>
      <c r="X3" s="286" t="str">
        <f>IF(AV3=AU3,"","未入力または適切ではない項目があります")</f>
        <v>未入力または適切ではない項目があります</v>
      </c>
      <c r="Y3" s="286"/>
      <c r="Z3" s="286"/>
      <c r="AA3" s="286"/>
      <c r="AB3" s="286"/>
      <c r="AC3" s="286"/>
      <c r="AD3" s="286"/>
      <c r="AE3" s="286"/>
      <c r="AF3" s="286"/>
      <c r="AG3" s="286"/>
      <c r="AH3" s="286"/>
      <c r="AI3" s="286"/>
      <c r="AJ3" s="286"/>
      <c r="AK3" s="286"/>
      <c r="AL3" s="286"/>
      <c r="AM3" s="286"/>
      <c r="AN3" s="286"/>
      <c r="AO3" s="286"/>
      <c r="AP3" s="288" t="s">
        <v>212</v>
      </c>
      <c r="AQ3" s="288"/>
      <c r="AR3" s="288"/>
      <c r="AS3" s="288"/>
      <c r="AT3" s="288"/>
      <c r="AU3" s="119">
        <v>23</v>
      </c>
      <c r="AV3" s="106">
        <f>COUNTIF(AV8:AV108,"OK")</f>
        <v>0</v>
      </c>
    </row>
    <row r="4" spans="1:48" x14ac:dyDescent="0.15">
      <c r="A4" s="285"/>
      <c r="B4" s="285"/>
      <c r="C4" s="285"/>
      <c r="D4" s="285"/>
      <c r="E4" s="285"/>
      <c r="F4" s="285"/>
      <c r="G4" s="285"/>
      <c r="H4" s="285"/>
      <c r="I4" s="285"/>
      <c r="J4" s="285"/>
      <c r="K4" s="285"/>
      <c r="L4" s="285"/>
      <c r="M4" s="285"/>
      <c r="N4" s="285"/>
      <c r="O4" s="285"/>
      <c r="P4" s="285"/>
      <c r="Q4" s="285"/>
      <c r="R4" s="285"/>
      <c r="S4" s="285"/>
      <c r="T4" s="285"/>
      <c r="U4" s="285"/>
      <c r="V4" s="285"/>
      <c r="W4" s="285"/>
      <c r="X4" s="287"/>
      <c r="Y4" s="287"/>
      <c r="Z4" s="287"/>
      <c r="AA4" s="287"/>
      <c r="AB4" s="287"/>
      <c r="AC4" s="287"/>
      <c r="AD4" s="287"/>
      <c r="AE4" s="287"/>
      <c r="AF4" s="287"/>
      <c r="AG4" s="287"/>
      <c r="AH4" s="287"/>
      <c r="AI4" s="287"/>
      <c r="AJ4" s="287"/>
      <c r="AK4" s="287"/>
      <c r="AL4" s="287"/>
      <c r="AM4" s="287"/>
      <c r="AN4" s="287"/>
      <c r="AO4" s="287"/>
      <c r="AP4" s="289"/>
      <c r="AQ4" s="289"/>
      <c r="AR4" s="289"/>
      <c r="AS4" s="289"/>
      <c r="AT4" s="289"/>
    </row>
    <row r="5" spans="1:48" x14ac:dyDescent="0.15">
      <c r="A5" s="107"/>
      <c r="B5" s="290" t="s">
        <v>213</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108"/>
    </row>
    <row r="6" spans="1:48" x14ac:dyDescent="0.15">
      <c r="A6" s="109"/>
      <c r="B6" s="291" t="s">
        <v>214</v>
      </c>
      <c r="C6" s="291"/>
      <c r="D6" s="291"/>
      <c r="E6" s="291"/>
      <c r="F6" s="291"/>
      <c r="G6" s="291"/>
      <c r="H6" s="291"/>
      <c r="I6" s="291"/>
      <c r="J6" s="291"/>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row>
    <row r="7" spans="1:48" x14ac:dyDescent="0.15">
      <c r="A7" s="109"/>
      <c r="B7" s="292"/>
      <c r="C7" s="292"/>
      <c r="D7" s="292"/>
      <c r="E7" s="292"/>
      <c r="F7" s="292"/>
      <c r="G7" s="292"/>
      <c r="H7" s="292"/>
      <c r="I7" s="292"/>
      <c r="J7" s="291"/>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row>
    <row r="8" spans="1:48" x14ac:dyDescent="0.15">
      <c r="A8" s="109"/>
      <c r="B8" s="293" t="s">
        <v>312</v>
      </c>
      <c r="C8" s="294"/>
      <c r="D8" s="294"/>
      <c r="E8" s="294"/>
      <c r="F8" s="294"/>
      <c r="G8" s="294"/>
      <c r="H8" s="294"/>
      <c r="I8" s="345"/>
      <c r="J8" s="297">
        <f>製造事業者名</f>
        <v>0</v>
      </c>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9"/>
      <c r="AT8" s="109"/>
    </row>
    <row r="9" spans="1:48" ht="12.75" thickBot="1" x14ac:dyDescent="0.2">
      <c r="A9" s="109"/>
      <c r="B9" s="295"/>
      <c r="C9" s="296"/>
      <c r="D9" s="296"/>
      <c r="E9" s="296"/>
      <c r="F9" s="296"/>
      <c r="G9" s="296"/>
      <c r="H9" s="296"/>
      <c r="I9" s="346"/>
      <c r="J9" s="300"/>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2"/>
      <c r="AT9" s="109"/>
    </row>
    <row r="10" spans="1:48" x14ac:dyDescent="0.15">
      <c r="A10" s="109"/>
      <c r="B10" s="293" t="s">
        <v>313</v>
      </c>
      <c r="C10" s="294"/>
      <c r="D10" s="294"/>
      <c r="E10" s="294"/>
      <c r="F10" s="294"/>
      <c r="G10" s="294"/>
      <c r="H10" s="294"/>
      <c r="I10" s="294"/>
      <c r="J10" s="467"/>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9"/>
      <c r="AT10" s="109"/>
      <c r="AV10" s="110" t="str">
        <f>IF(J10&lt;&gt;"","OK","必須")</f>
        <v>必須</v>
      </c>
    </row>
    <row r="11" spans="1:48" ht="12.75" thickBot="1" x14ac:dyDescent="0.2">
      <c r="A11" s="109"/>
      <c r="B11" s="295"/>
      <c r="C11" s="296"/>
      <c r="D11" s="296"/>
      <c r="E11" s="296"/>
      <c r="F11" s="296"/>
      <c r="G11" s="296"/>
      <c r="H11" s="296"/>
      <c r="I11" s="296"/>
      <c r="J11" s="470"/>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2"/>
      <c r="AT11" s="109"/>
    </row>
    <row r="12" spans="1:48" x14ac:dyDescent="0.15">
      <c r="A12" s="109"/>
      <c r="B12" s="293" t="s">
        <v>314</v>
      </c>
      <c r="C12" s="294"/>
      <c r="D12" s="294"/>
      <c r="E12" s="294"/>
      <c r="F12" s="294"/>
      <c r="G12" s="294"/>
      <c r="H12" s="294"/>
      <c r="I12" s="294"/>
      <c r="J12" s="467"/>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9"/>
      <c r="AT12" s="109"/>
      <c r="AV12" s="110" t="str">
        <f>IF(J12&lt;&gt;"","OK","必須")</f>
        <v>必須</v>
      </c>
    </row>
    <row r="13" spans="1:48" ht="12.75" thickBot="1" x14ac:dyDescent="0.2">
      <c r="A13" s="109"/>
      <c r="B13" s="295"/>
      <c r="C13" s="296"/>
      <c r="D13" s="296"/>
      <c r="E13" s="296"/>
      <c r="F13" s="296"/>
      <c r="G13" s="296"/>
      <c r="H13" s="296"/>
      <c r="I13" s="296"/>
      <c r="J13" s="470"/>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2"/>
      <c r="AT13" s="109"/>
    </row>
    <row r="14" spans="1:48" x14ac:dyDescent="0.15">
      <c r="A14" s="109"/>
      <c r="B14" s="293" t="s">
        <v>315</v>
      </c>
      <c r="C14" s="294"/>
      <c r="D14" s="294"/>
      <c r="E14" s="294"/>
      <c r="F14" s="294"/>
      <c r="G14" s="294"/>
      <c r="H14" s="294"/>
      <c r="I14" s="294"/>
      <c r="J14" s="483"/>
      <c r="K14" s="484"/>
      <c r="L14" s="484"/>
      <c r="M14" s="484"/>
      <c r="N14" s="484"/>
      <c r="O14" s="484"/>
      <c r="P14" s="484"/>
      <c r="Q14" s="484"/>
      <c r="R14" s="484"/>
      <c r="S14" s="484"/>
      <c r="T14" s="484"/>
      <c r="U14" s="485"/>
      <c r="V14" s="145"/>
      <c r="W14" s="146" t="s">
        <v>316</v>
      </c>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09"/>
      <c r="AV14" s="112" t="str">
        <f>IF(J14&lt;&gt;"",IF(LEN(ASC(J14))=13,IF(ISNUMBER(J14),"OK","半角数字で入力してください"),"半角数字13桁で入力してください"),"必須")</f>
        <v>必須</v>
      </c>
    </row>
    <row r="15" spans="1:48" ht="14.25" thickBot="1" x14ac:dyDescent="0.2">
      <c r="A15" s="109"/>
      <c r="B15" s="295"/>
      <c r="C15" s="296"/>
      <c r="D15" s="296"/>
      <c r="E15" s="296"/>
      <c r="F15" s="296"/>
      <c r="G15" s="296"/>
      <c r="H15" s="296"/>
      <c r="I15" s="296"/>
      <c r="J15" s="486"/>
      <c r="K15" s="487"/>
      <c r="L15" s="487"/>
      <c r="M15" s="487"/>
      <c r="N15" s="487"/>
      <c r="O15" s="487"/>
      <c r="P15" s="487"/>
      <c r="Q15" s="487"/>
      <c r="R15" s="487"/>
      <c r="S15" s="487"/>
      <c r="T15" s="487"/>
      <c r="U15" s="488"/>
      <c r="V15" s="145"/>
      <c r="W15" s="147" t="s">
        <v>317</v>
      </c>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09"/>
    </row>
    <row r="16" spans="1:48" x14ac:dyDescent="0.15">
      <c r="A16" s="109"/>
      <c r="B16" s="291" t="s">
        <v>318</v>
      </c>
      <c r="C16" s="291"/>
      <c r="D16" s="291"/>
      <c r="E16" s="291"/>
      <c r="F16" s="291"/>
      <c r="G16" s="291"/>
      <c r="H16" s="291"/>
      <c r="I16" s="291"/>
      <c r="J16" s="291"/>
      <c r="K16" s="291"/>
      <c r="L16" s="291"/>
      <c r="M16" s="291"/>
      <c r="N16" s="291"/>
      <c r="O16" s="291"/>
      <c r="P16" s="291"/>
      <c r="Q16" s="291"/>
      <c r="R16" s="291"/>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row>
    <row r="17" spans="1:48" ht="12.75" thickBot="1" x14ac:dyDescent="0.2">
      <c r="A17" s="109"/>
      <c r="B17" s="292"/>
      <c r="C17" s="292"/>
      <c r="D17" s="292"/>
      <c r="E17" s="292"/>
      <c r="F17" s="292"/>
      <c r="G17" s="292"/>
      <c r="H17" s="292"/>
      <c r="I17" s="292"/>
      <c r="J17" s="291"/>
      <c r="K17" s="291"/>
      <c r="L17" s="291"/>
      <c r="M17" s="291"/>
      <c r="N17" s="291"/>
      <c r="O17" s="291"/>
      <c r="P17" s="291"/>
      <c r="Q17" s="291"/>
      <c r="R17" s="291"/>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row>
    <row r="18" spans="1:48" ht="12.95" customHeight="1" x14ac:dyDescent="0.15">
      <c r="A18" s="109"/>
      <c r="B18" s="489" t="s">
        <v>319</v>
      </c>
      <c r="C18" s="294"/>
      <c r="D18" s="294"/>
      <c r="E18" s="294"/>
      <c r="F18" s="294"/>
      <c r="G18" s="294"/>
      <c r="H18" s="294"/>
      <c r="I18" s="294"/>
      <c r="J18" s="490"/>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7"/>
      <c r="AT18" s="109"/>
    </row>
    <row r="19" spans="1:48" x14ac:dyDescent="0.15">
      <c r="A19" s="109"/>
      <c r="B19" s="303"/>
      <c r="C19" s="304"/>
      <c r="D19" s="304"/>
      <c r="E19" s="304"/>
      <c r="F19" s="304"/>
      <c r="G19" s="304"/>
      <c r="H19" s="304"/>
      <c r="I19" s="304"/>
      <c r="J19" s="308"/>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10"/>
      <c r="AT19" s="109"/>
      <c r="AV19" s="110" t="str">
        <f>IF(J18&lt;&gt;"","OK","必須")</f>
        <v>必須</v>
      </c>
    </row>
    <row r="20" spans="1:48" x14ac:dyDescent="0.15">
      <c r="A20" s="109"/>
      <c r="B20" s="303"/>
      <c r="C20" s="304"/>
      <c r="D20" s="304"/>
      <c r="E20" s="304"/>
      <c r="F20" s="304"/>
      <c r="G20" s="304"/>
      <c r="H20" s="304"/>
      <c r="I20" s="304"/>
      <c r="J20" s="308"/>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10"/>
      <c r="AT20" s="109"/>
    </row>
    <row r="21" spans="1:48" ht="12.75" thickBot="1" x14ac:dyDescent="0.2">
      <c r="A21" s="109"/>
      <c r="B21" s="295"/>
      <c r="C21" s="296"/>
      <c r="D21" s="296"/>
      <c r="E21" s="296"/>
      <c r="F21" s="296"/>
      <c r="G21" s="339"/>
      <c r="H21" s="339"/>
      <c r="I21" s="339"/>
      <c r="J21" s="491"/>
      <c r="K21" s="492"/>
      <c r="L21" s="492"/>
      <c r="M21" s="492"/>
      <c r="N21" s="492"/>
      <c r="O21" s="492"/>
      <c r="P21" s="492"/>
      <c r="Q21" s="492"/>
      <c r="R21" s="492"/>
      <c r="S21" s="492"/>
      <c r="T21" s="492"/>
      <c r="U21" s="492"/>
      <c r="V21" s="492"/>
      <c r="W21" s="49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3"/>
      <c r="AT21" s="109"/>
    </row>
    <row r="22" spans="1:48" x14ac:dyDescent="0.15">
      <c r="A22" s="109"/>
      <c r="B22" s="370" t="s">
        <v>320</v>
      </c>
      <c r="C22" s="370"/>
      <c r="D22" s="370"/>
      <c r="E22" s="370"/>
      <c r="F22" s="370"/>
      <c r="G22" s="370"/>
      <c r="H22" s="370"/>
      <c r="I22" s="370"/>
      <c r="J22" s="370"/>
      <c r="K22" s="370"/>
      <c r="L22" s="370"/>
      <c r="M22" s="370"/>
      <c r="N22" s="370"/>
      <c r="O22" s="370"/>
      <c r="P22" s="370"/>
      <c r="Q22" s="370"/>
      <c r="R22" s="370"/>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09"/>
    </row>
    <row r="23" spans="1:48" ht="12.75" thickBot="1" x14ac:dyDescent="0.2">
      <c r="A23" s="109"/>
      <c r="B23" s="473"/>
      <c r="C23" s="473"/>
      <c r="D23" s="473"/>
      <c r="E23" s="473"/>
      <c r="F23" s="473"/>
      <c r="G23" s="473"/>
      <c r="H23" s="473"/>
      <c r="I23" s="473"/>
      <c r="J23" s="370"/>
      <c r="K23" s="370"/>
      <c r="L23" s="370"/>
      <c r="M23" s="370"/>
      <c r="N23" s="370"/>
      <c r="O23" s="370"/>
      <c r="P23" s="370"/>
      <c r="Q23" s="370"/>
      <c r="R23" s="370"/>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09"/>
    </row>
    <row r="24" spans="1:48" ht="12.95" customHeight="1" x14ac:dyDescent="0.15">
      <c r="A24" s="109"/>
      <c r="B24" s="389" t="s">
        <v>321</v>
      </c>
      <c r="C24" s="390"/>
      <c r="D24" s="390"/>
      <c r="E24" s="390"/>
      <c r="F24" s="390"/>
      <c r="G24" s="474"/>
      <c r="H24" s="474"/>
      <c r="I24" s="474"/>
      <c r="J24" s="305"/>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7"/>
      <c r="AT24" s="109"/>
      <c r="AV24" s="110" t="str">
        <f>IF(J24&lt;&gt;"","OK",IF(AU29=TRUE,"OK", "URLまたは☑いずれか必須"))</f>
        <v>URLまたは☑いずれか必須</v>
      </c>
    </row>
    <row r="25" spans="1:48" ht="12.75" thickBot="1" x14ac:dyDescent="0.2">
      <c r="A25" s="109"/>
      <c r="B25" s="393"/>
      <c r="C25" s="394"/>
      <c r="D25" s="394"/>
      <c r="E25" s="394"/>
      <c r="F25" s="394"/>
      <c r="G25" s="475"/>
      <c r="H25" s="475"/>
      <c r="I25" s="475"/>
      <c r="J25" s="311"/>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3"/>
      <c r="AT25" s="109"/>
    </row>
    <row r="26" spans="1:48" s="148" customFormat="1" x14ac:dyDescent="0.15">
      <c r="A26" s="149"/>
      <c r="B26" s="149"/>
      <c r="C26" s="149"/>
      <c r="D26" s="149"/>
      <c r="E26" s="149"/>
      <c r="F26" s="149"/>
      <c r="G26" s="149"/>
      <c r="H26" s="149"/>
      <c r="I26" s="149"/>
      <c r="J26" s="150" t="s">
        <v>322</v>
      </c>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U26" s="151"/>
    </row>
    <row r="27" spans="1:48" ht="17.25" customHeight="1" thickBot="1" x14ac:dyDescent="0.2">
      <c r="A27" s="109"/>
      <c r="C27" s="152"/>
      <c r="D27" s="152"/>
      <c r="E27" s="152"/>
      <c r="F27" s="152"/>
      <c r="G27" s="152"/>
      <c r="H27" s="152"/>
      <c r="I27" s="152"/>
      <c r="J27" s="113" t="s">
        <v>323</v>
      </c>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09"/>
    </row>
    <row r="28" spans="1:48" ht="12.95" customHeight="1" x14ac:dyDescent="0.15">
      <c r="A28" s="109"/>
      <c r="B28" s="153"/>
      <c r="C28" s="152"/>
      <c r="D28" s="152"/>
      <c r="E28" s="152"/>
      <c r="F28" s="152"/>
      <c r="G28" s="152"/>
      <c r="H28" s="152"/>
      <c r="I28" s="154"/>
      <c r="J28" s="155"/>
      <c r="K28" s="156"/>
      <c r="L28" s="476" t="s">
        <v>324</v>
      </c>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8"/>
      <c r="AT28" s="109"/>
      <c r="AV28" s="110" t="str">
        <f>IF(J24="","",IF(AU29=FALSE,"", "URLがある場合は☑は不要です"))</f>
        <v/>
      </c>
    </row>
    <row r="29" spans="1:48" ht="12.75" thickBot="1" x14ac:dyDescent="0.2">
      <c r="A29" s="109"/>
      <c r="B29" s="152"/>
      <c r="C29" s="152"/>
      <c r="D29" s="152"/>
      <c r="E29" s="152"/>
      <c r="F29" s="152"/>
      <c r="G29" s="152"/>
      <c r="H29" s="152"/>
      <c r="I29" s="154"/>
      <c r="J29" s="157"/>
      <c r="K29" s="158"/>
      <c r="L29" s="479"/>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1"/>
      <c r="AT29" s="109"/>
      <c r="AU29" s="119" t="b">
        <v>0</v>
      </c>
    </row>
    <row r="30" spans="1:48" x14ac:dyDescent="0.15">
      <c r="A30" s="109"/>
      <c r="B30" s="482" t="s">
        <v>246</v>
      </c>
      <c r="C30" s="482"/>
      <c r="D30" s="482"/>
      <c r="E30" s="482"/>
      <c r="F30" s="482"/>
      <c r="G30" s="482"/>
      <c r="H30" s="482"/>
      <c r="I30" s="482"/>
      <c r="J30" s="482"/>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row>
    <row r="31" spans="1:48" x14ac:dyDescent="0.15">
      <c r="A31" s="109"/>
      <c r="B31" s="482"/>
      <c r="C31" s="482"/>
      <c r="D31" s="482"/>
      <c r="E31" s="482"/>
      <c r="F31" s="482"/>
      <c r="G31" s="482"/>
      <c r="H31" s="482"/>
      <c r="I31" s="482"/>
      <c r="J31" s="482"/>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row>
    <row r="32" spans="1:48" x14ac:dyDescent="0.15">
      <c r="A32" s="109"/>
      <c r="B32" s="291" t="s">
        <v>247</v>
      </c>
      <c r="C32" s="291"/>
      <c r="D32" s="291"/>
      <c r="E32" s="291"/>
      <c r="F32" s="291"/>
      <c r="G32" s="465"/>
      <c r="H32" s="465"/>
      <c r="I32" s="465"/>
      <c r="J32" s="465"/>
      <c r="K32" s="465"/>
      <c r="L32" s="465"/>
      <c r="M32" s="465"/>
      <c r="N32" s="465"/>
      <c r="O32" s="465"/>
      <c r="P32" s="465"/>
      <c r="Q32" s="465"/>
      <c r="R32" s="465"/>
      <c r="S32" s="465"/>
      <c r="T32" s="465"/>
      <c r="U32" s="465"/>
      <c r="V32" s="465"/>
      <c r="W32" s="465"/>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109"/>
    </row>
    <row r="33" spans="1:48" ht="12.75" thickBot="1" x14ac:dyDescent="0.2">
      <c r="A33" s="109"/>
      <c r="B33" s="292"/>
      <c r="C33" s="292"/>
      <c r="D33" s="292"/>
      <c r="E33" s="292"/>
      <c r="F33" s="292"/>
      <c r="G33" s="466"/>
      <c r="H33" s="466"/>
      <c r="I33" s="466"/>
      <c r="J33" s="466"/>
      <c r="K33" s="466"/>
      <c r="L33" s="466"/>
      <c r="M33" s="466"/>
      <c r="N33" s="466"/>
      <c r="O33" s="466"/>
      <c r="P33" s="466"/>
      <c r="Q33" s="466"/>
      <c r="R33" s="466"/>
      <c r="S33" s="466"/>
      <c r="T33" s="466"/>
      <c r="U33" s="466"/>
      <c r="V33" s="466"/>
      <c r="W33" s="466"/>
      <c r="X33" s="292"/>
      <c r="Y33" s="292"/>
      <c r="Z33" s="292"/>
      <c r="AA33" s="292"/>
      <c r="AB33" s="292"/>
      <c r="AC33" s="292"/>
      <c r="AD33" s="292"/>
      <c r="AE33" s="292"/>
      <c r="AF33" s="292"/>
      <c r="AG33" s="292"/>
      <c r="AH33" s="292"/>
      <c r="AI33" s="292"/>
      <c r="AJ33" s="292"/>
      <c r="AK33" s="292"/>
      <c r="AL33" s="292"/>
      <c r="AM33" s="292"/>
      <c r="AN33" s="292"/>
      <c r="AO33" s="292"/>
      <c r="AP33" s="292"/>
      <c r="AQ33" s="292"/>
      <c r="AR33" s="291"/>
      <c r="AS33" s="291"/>
      <c r="AT33" s="109"/>
    </row>
    <row r="34" spans="1:48" ht="16.5" customHeight="1" thickBot="1" x14ac:dyDescent="0.2">
      <c r="A34" s="109"/>
      <c r="B34" s="411" t="s">
        <v>248</v>
      </c>
      <c r="C34" s="412"/>
      <c r="D34" s="411" t="s">
        <v>325</v>
      </c>
      <c r="E34" s="493"/>
      <c r="F34" s="493"/>
      <c r="G34" s="333"/>
      <c r="H34" s="333"/>
      <c r="I34" s="496"/>
      <c r="J34" s="497" t="s">
        <v>326</v>
      </c>
      <c r="K34" s="498"/>
      <c r="L34" s="498"/>
      <c r="M34" s="498"/>
      <c r="N34" s="498"/>
      <c r="O34" s="498"/>
      <c r="P34" s="498"/>
      <c r="Q34" s="498"/>
      <c r="R34" s="498"/>
      <c r="S34" s="498"/>
      <c r="T34" s="498"/>
      <c r="U34" s="498"/>
      <c r="V34" s="498"/>
      <c r="W34" s="498"/>
      <c r="X34" s="365"/>
      <c r="Y34" s="365"/>
      <c r="Z34" s="365"/>
      <c r="AA34" s="365"/>
      <c r="AB34" s="365"/>
      <c r="AC34" s="365"/>
      <c r="AD34" s="365"/>
      <c r="AE34" s="365"/>
      <c r="AF34" s="365"/>
      <c r="AG34" s="365"/>
      <c r="AH34" s="365"/>
      <c r="AI34" s="365"/>
      <c r="AJ34" s="365"/>
      <c r="AK34" s="365"/>
      <c r="AL34" s="365"/>
      <c r="AM34" s="365"/>
      <c r="AN34" s="365"/>
      <c r="AO34" s="365"/>
      <c r="AP34" s="365"/>
      <c r="AQ34" s="365"/>
      <c r="AR34" s="432"/>
      <c r="AS34" s="433"/>
      <c r="AT34" s="109"/>
      <c r="AV34" s="110"/>
    </row>
    <row r="35" spans="1:48" ht="16.5" customHeight="1" thickBot="1" x14ac:dyDescent="0.2">
      <c r="A35" s="109"/>
      <c r="B35" s="413"/>
      <c r="C35" s="414"/>
      <c r="D35" s="413"/>
      <c r="E35" s="494"/>
      <c r="F35" s="494"/>
      <c r="G35" s="494"/>
      <c r="H35" s="494"/>
      <c r="I35" s="414"/>
      <c r="J35" s="459"/>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32"/>
      <c r="AS35" s="433"/>
      <c r="AT35" s="109"/>
      <c r="AU35" s="119" t="b">
        <v>0</v>
      </c>
      <c r="AV35" s="110" t="str">
        <f>IF(AU35,"OK","必須")</f>
        <v>必須</v>
      </c>
    </row>
    <row r="36" spans="1:48" ht="16.5" customHeight="1" thickBot="1" x14ac:dyDescent="0.2">
      <c r="A36" s="109"/>
      <c r="B36" s="415"/>
      <c r="C36" s="416"/>
      <c r="D36" s="415"/>
      <c r="E36" s="495"/>
      <c r="F36" s="495"/>
      <c r="G36" s="495"/>
      <c r="H36" s="495"/>
      <c r="I36" s="416"/>
      <c r="J36" s="367"/>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432"/>
      <c r="AS36" s="433"/>
      <c r="AT36" s="109"/>
      <c r="AV36" s="110"/>
    </row>
    <row r="37" spans="1:48" ht="12" customHeight="1" thickBot="1" x14ac:dyDescent="0.2">
      <c r="A37" s="109"/>
      <c r="B37" s="411" t="s">
        <v>251</v>
      </c>
      <c r="C37" s="412"/>
      <c r="D37" s="411" t="s">
        <v>325</v>
      </c>
      <c r="E37" s="493"/>
      <c r="F37" s="493"/>
      <c r="G37" s="493"/>
      <c r="H37" s="493"/>
      <c r="I37" s="412"/>
      <c r="J37" s="364" t="s">
        <v>327</v>
      </c>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432"/>
      <c r="AS37" s="433"/>
      <c r="AT37" s="109"/>
      <c r="AV37" s="110"/>
    </row>
    <row r="38" spans="1:48" ht="12.75" thickBot="1" x14ac:dyDescent="0.2">
      <c r="A38" s="109"/>
      <c r="B38" s="413"/>
      <c r="C38" s="414"/>
      <c r="D38" s="413"/>
      <c r="E38" s="494"/>
      <c r="F38" s="494"/>
      <c r="G38" s="494"/>
      <c r="H38" s="494"/>
      <c r="I38" s="414"/>
      <c r="J38" s="459"/>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32"/>
      <c r="AS38" s="433"/>
      <c r="AT38" s="109"/>
      <c r="AU38" s="119" t="b">
        <v>0</v>
      </c>
      <c r="AV38" s="110" t="str">
        <f>IF(AU38,"OK","必須")</f>
        <v>必須</v>
      </c>
    </row>
    <row r="39" spans="1:48" ht="12.75" thickBot="1" x14ac:dyDescent="0.2">
      <c r="A39" s="109"/>
      <c r="B39" s="415"/>
      <c r="C39" s="416"/>
      <c r="D39" s="415"/>
      <c r="E39" s="495"/>
      <c r="F39" s="495"/>
      <c r="G39" s="495"/>
      <c r="H39" s="495"/>
      <c r="I39" s="416"/>
      <c r="J39" s="367"/>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432"/>
      <c r="AS39" s="433"/>
      <c r="AT39" s="109"/>
      <c r="AV39" s="110"/>
    </row>
    <row r="40" spans="1:48" ht="12.75" thickBot="1" x14ac:dyDescent="0.2">
      <c r="A40" s="109"/>
      <c r="B40" s="411" t="s">
        <v>253</v>
      </c>
      <c r="C40" s="412"/>
      <c r="D40" s="411" t="s">
        <v>325</v>
      </c>
      <c r="E40" s="493"/>
      <c r="F40" s="493"/>
      <c r="G40" s="493"/>
      <c r="H40" s="493"/>
      <c r="I40" s="412"/>
      <c r="J40" s="364" t="s">
        <v>328</v>
      </c>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432"/>
      <c r="AS40" s="433"/>
      <c r="AT40" s="109"/>
      <c r="AV40" s="110"/>
    </row>
    <row r="41" spans="1:48" ht="12.75" thickBot="1" x14ac:dyDescent="0.2">
      <c r="A41" s="109"/>
      <c r="B41" s="413"/>
      <c r="C41" s="414"/>
      <c r="D41" s="413"/>
      <c r="E41" s="494"/>
      <c r="F41" s="494"/>
      <c r="G41" s="494"/>
      <c r="H41" s="494"/>
      <c r="I41" s="414"/>
      <c r="J41" s="459"/>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32"/>
      <c r="AS41" s="433"/>
      <c r="AT41" s="109"/>
      <c r="AU41" s="119" t="b">
        <v>0</v>
      </c>
      <c r="AV41" s="110" t="str">
        <f>IF(AU41,"OK","必須")</f>
        <v>必須</v>
      </c>
    </row>
    <row r="42" spans="1:48" ht="12.75" thickBot="1" x14ac:dyDescent="0.2">
      <c r="A42" s="109"/>
      <c r="B42" s="415"/>
      <c r="C42" s="416"/>
      <c r="D42" s="415"/>
      <c r="E42" s="495"/>
      <c r="F42" s="495"/>
      <c r="G42" s="495"/>
      <c r="H42" s="495"/>
      <c r="I42" s="416"/>
      <c r="J42" s="367"/>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432"/>
      <c r="AS42" s="433"/>
      <c r="AT42" s="109"/>
      <c r="AV42" s="110"/>
    </row>
    <row r="43" spans="1:48" ht="12.75" thickBot="1" x14ac:dyDescent="0.2">
      <c r="A43" s="109"/>
      <c r="B43" s="411" t="s">
        <v>255</v>
      </c>
      <c r="C43" s="412"/>
      <c r="D43" s="411" t="s">
        <v>325</v>
      </c>
      <c r="E43" s="493"/>
      <c r="F43" s="493"/>
      <c r="G43" s="493"/>
      <c r="H43" s="493"/>
      <c r="I43" s="412"/>
      <c r="J43" s="364" t="s">
        <v>329</v>
      </c>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432"/>
      <c r="AS43" s="433"/>
      <c r="AT43" s="109"/>
      <c r="AV43" s="110"/>
    </row>
    <row r="44" spans="1:48" ht="12.75" thickBot="1" x14ac:dyDescent="0.2">
      <c r="A44" s="109"/>
      <c r="B44" s="413"/>
      <c r="C44" s="414"/>
      <c r="D44" s="413"/>
      <c r="E44" s="494"/>
      <c r="F44" s="494"/>
      <c r="G44" s="494"/>
      <c r="H44" s="494"/>
      <c r="I44" s="414"/>
      <c r="J44" s="459"/>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32"/>
      <c r="AS44" s="433"/>
      <c r="AT44" s="109"/>
      <c r="AU44" s="119" t="b">
        <v>0</v>
      </c>
      <c r="AV44" s="110" t="str">
        <f>IF(AU44,"OK","必須")</f>
        <v>必須</v>
      </c>
    </row>
    <row r="45" spans="1:48" ht="12.75" thickBot="1" x14ac:dyDescent="0.2">
      <c r="A45" s="109"/>
      <c r="B45" s="415"/>
      <c r="C45" s="416"/>
      <c r="D45" s="415"/>
      <c r="E45" s="495"/>
      <c r="F45" s="495"/>
      <c r="G45" s="495"/>
      <c r="H45" s="495"/>
      <c r="I45" s="416"/>
      <c r="J45" s="367"/>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432"/>
      <c r="AS45" s="433"/>
      <c r="AT45" s="109"/>
      <c r="AV45" s="110"/>
    </row>
    <row r="46" spans="1:48" ht="12.75" thickBot="1" x14ac:dyDescent="0.2">
      <c r="A46" s="109"/>
      <c r="B46" s="411" t="s">
        <v>257</v>
      </c>
      <c r="C46" s="412"/>
      <c r="D46" s="411" t="s">
        <v>325</v>
      </c>
      <c r="E46" s="493"/>
      <c r="F46" s="493"/>
      <c r="G46" s="493"/>
      <c r="H46" s="493"/>
      <c r="I46" s="412"/>
      <c r="J46" s="364" t="s">
        <v>330</v>
      </c>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432"/>
      <c r="AS46" s="433"/>
      <c r="AT46" s="109"/>
      <c r="AV46" s="110"/>
    </row>
    <row r="47" spans="1:48" ht="12.75" thickBot="1" x14ac:dyDescent="0.2">
      <c r="A47" s="109"/>
      <c r="B47" s="413"/>
      <c r="C47" s="414"/>
      <c r="D47" s="413"/>
      <c r="E47" s="494"/>
      <c r="F47" s="494"/>
      <c r="G47" s="494"/>
      <c r="H47" s="494"/>
      <c r="I47" s="414"/>
      <c r="J47" s="459"/>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32"/>
      <c r="AS47" s="433"/>
      <c r="AT47" s="109"/>
      <c r="AU47" s="119" t="b">
        <v>0</v>
      </c>
      <c r="AV47" s="110" t="str">
        <f>IF(AU47,"OK","必須")</f>
        <v>必須</v>
      </c>
    </row>
    <row r="48" spans="1:48" ht="12.75" thickBot="1" x14ac:dyDescent="0.2">
      <c r="A48" s="109"/>
      <c r="B48" s="415"/>
      <c r="C48" s="416"/>
      <c r="D48" s="415"/>
      <c r="E48" s="495"/>
      <c r="F48" s="495"/>
      <c r="G48" s="495"/>
      <c r="H48" s="495"/>
      <c r="I48" s="416"/>
      <c r="J48" s="367"/>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432"/>
      <c r="AS48" s="433"/>
      <c r="AT48" s="109"/>
      <c r="AV48" s="110"/>
    </row>
    <row r="49" spans="1:48" ht="12.75" thickBot="1" x14ac:dyDescent="0.2">
      <c r="A49" s="109"/>
      <c r="B49" s="411" t="s">
        <v>259</v>
      </c>
      <c r="C49" s="412"/>
      <c r="D49" s="411" t="s">
        <v>325</v>
      </c>
      <c r="E49" s="493"/>
      <c r="F49" s="493"/>
      <c r="G49" s="493"/>
      <c r="H49" s="493"/>
      <c r="I49" s="412"/>
      <c r="J49" s="364" t="s">
        <v>331</v>
      </c>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432"/>
      <c r="AS49" s="433"/>
      <c r="AT49" s="109"/>
    </row>
    <row r="50" spans="1:48" ht="12.75" thickBot="1" x14ac:dyDescent="0.2">
      <c r="A50" s="109"/>
      <c r="B50" s="413"/>
      <c r="C50" s="414"/>
      <c r="D50" s="413"/>
      <c r="E50" s="494"/>
      <c r="F50" s="494"/>
      <c r="G50" s="494"/>
      <c r="H50" s="494"/>
      <c r="I50" s="414"/>
      <c r="J50" s="459"/>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32"/>
      <c r="AS50" s="433"/>
      <c r="AT50" s="109"/>
    </row>
    <row r="51" spans="1:48" ht="12.75" thickBot="1" x14ac:dyDescent="0.2">
      <c r="A51" s="109"/>
      <c r="B51" s="413"/>
      <c r="C51" s="414"/>
      <c r="D51" s="413"/>
      <c r="E51" s="494"/>
      <c r="F51" s="494"/>
      <c r="G51" s="494"/>
      <c r="H51" s="494"/>
      <c r="I51" s="414"/>
      <c r="J51" s="459"/>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32"/>
      <c r="AS51" s="433"/>
      <c r="AT51" s="109"/>
      <c r="AU51" s="119" t="b">
        <v>0</v>
      </c>
      <c r="AV51" s="110" t="str">
        <f>IF(AU51,"OK","必須")</f>
        <v>必須</v>
      </c>
    </row>
    <row r="52" spans="1:48" ht="12.75" thickBot="1" x14ac:dyDescent="0.2">
      <c r="A52" s="109"/>
      <c r="B52" s="415"/>
      <c r="C52" s="416"/>
      <c r="D52" s="415"/>
      <c r="E52" s="495"/>
      <c r="F52" s="495"/>
      <c r="G52" s="495"/>
      <c r="H52" s="495"/>
      <c r="I52" s="416"/>
      <c r="J52" s="367"/>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432"/>
      <c r="AS52" s="433"/>
      <c r="AT52" s="109"/>
    </row>
    <row r="53" spans="1:48" ht="12.6" customHeight="1" thickBot="1" x14ac:dyDescent="0.2">
      <c r="A53" s="109"/>
      <c r="B53" s="411" t="s">
        <v>261</v>
      </c>
      <c r="C53" s="412"/>
      <c r="D53" s="411" t="s">
        <v>325</v>
      </c>
      <c r="E53" s="493"/>
      <c r="F53" s="493"/>
      <c r="G53" s="493"/>
      <c r="H53" s="493"/>
      <c r="I53" s="412"/>
      <c r="J53" s="364" t="s">
        <v>332</v>
      </c>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432"/>
      <c r="AS53" s="433"/>
      <c r="AT53" s="109"/>
    </row>
    <row r="54" spans="1:48" ht="12.75" thickBot="1" x14ac:dyDescent="0.2">
      <c r="A54" s="109"/>
      <c r="B54" s="413"/>
      <c r="C54" s="414"/>
      <c r="D54" s="413"/>
      <c r="E54" s="494"/>
      <c r="F54" s="494"/>
      <c r="G54" s="494"/>
      <c r="H54" s="494"/>
      <c r="I54" s="414"/>
      <c r="J54" s="459"/>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32"/>
      <c r="AS54" s="433"/>
      <c r="AT54" s="109"/>
    </row>
    <row r="55" spans="1:48" ht="12.75" thickBot="1" x14ac:dyDescent="0.2">
      <c r="A55" s="109"/>
      <c r="B55" s="413"/>
      <c r="C55" s="414"/>
      <c r="D55" s="413"/>
      <c r="E55" s="494"/>
      <c r="F55" s="494"/>
      <c r="G55" s="494"/>
      <c r="H55" s="494"/>
      <c r="I55" s="414"/>
      <c r="J55" s="459"/>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32"/>
      <c r="AS55" s="433"/>
      <c r="AT55" s="109"/>
      <c r="AU55" s="119" t="b">
        <v>0</v>
      </c>
      <c r="AV55" s="110" t="str">
        <f>IF(AU55,"OK","必須")</f>
        <v>必須</v>
      </c>
    </row>
    <row r="56" spans="1:48" ht="12.75" thickBot="1" x14ac:dyDescent="0.2">
      <c r="A56" s="109"/>
      <c r="B56" s="415"/>
      <c r="C56" s="416"/>
      <c r="D56" s="415"/>
      <c r="E56" s="495"/>
      <c r="F56" s="495"/>
      <c r="G56" s="495"/>
      <c r="H56" s="495"/>
      <c r="I56" s="416"/>
      <c r="J56" s="367"/>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432"/>
      <c r="AS56" s="433"/>
      <c r="AT56" s="109"/>
    </row>
    <row r="57" spans="1:48" ht="12.75" thickBot="1" x14ac:dyDescent="0.2">
      <c r="A57" s="109"/>
      <c r="B57" s="411" t="s">
        <v>263</v>
      </c>
      <c r="C57" s="412"/>
      <c r="D57" s="411" t="s">
        <v>333</v>
      </c>
      <c r="E57" s="493"/>
      <c r="F57" s="493"/>
      <c r="G57" s="493"/>
      <c r="H57" s="493"/>
      <c r="I57" s="412"/>
      <c r="J57" s="364" t="s">
        <v>334</v>
      </c>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432"/>
      <c r="AS57" s="433"/>
      <c r="AT57" s="109"/>
    </row>
    <row r="58" spans="1:48" ht="12.75" thickBot="1" x14ac:dyDescent="0.2">
      <c r="A58" s="109"/>
      <c r="B58" s="413"/>
      <c r="C58" s="414"/>
      <c r="D58" s="413"/>
      <c r="E58" s="494"/>
      <c r="F58" s="494"/>
      <c r="G58" s="494"/>
      <c r="H58" s="494"/>
      <c r="I58" s="414"/>
      <c r="J58" s="459"/>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32"/>
      <c r="AS58" s="433"/>
      <c r="AT58" s="109"/>
      <c r="AU58" s="119" t="b">
        <v>0</v>
      </c>
      <c r="AV58" s="110" t="str">
        <f>IF(AU58,"OK","必須")</f>
        <v>必須</v>
      </c>
    </row>
    <row r="59" spans="1:48" ht="12.75" thickBot="1" x14ac:dyDescent="0.2">
      <c r="A59" s="109"/>
      <c r="B59" s="415"/>
      <c r="C59" s="416"/>
      <c r="D59" s="415"/>
      <c r="E59" s="495"/>
      <c r="F59" s="495"/>
      <c r="G59" s="495"/>
      <c r="H59" s="495"/>
      <c r="I59" s="416"/>
      <c r="J59" s="367"/>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432"/>
      <c r="AS59" s="433"/>
      <c r="AT59" s="109"/>
    </row>
    <row r="60" spans="1:48" ht="18" customHeight="1" thickBot="1" x14ac:dyDescent="0.2">
      <c r="A60" s="109"/>
      <c r="B60" s="411" t="s">
        <v>266</v>
      </c>
      <c r="C60" s="412"/>
      <c r="D60" s="499" t="s">
        <v>335</v>
      </c>
      <c r="E60" s="500"/>
      <c r="F60" s="500"/>
      <c r="G60" s="500"/>
      <c r="H60" s="500"/>
      <c r="I60" s="501"/>
      <c r="J60" s="426" t="s">
        <v>336</v>
      </c>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32"/>
      <c r="AS60" s="433"/>
      <c r="AT60" s="109"/>
    </row>
    <row r="61" spans="1:48" ht="18" customHeight="1" thickBot="1" x14ac:dyDescent="0.2">
      <c r="A61" s="109"/>
      <c r="B61" s="413"/>
      <c r="C61" s="414"/>
      <c r="D61" s="502"/>
      <c r="E61" s="503"/>
      <c r="F61" s="503"/>
      <c r="G61" s="503"/>
      <c r="H61" s="503"/>
      <c r="I61" s="504"/>
      <c r="J61" s="428"/>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32"/>
      <c r="AS61" s="433"/>
      <c r="AT61" s="109"/>
      <c r="AU61" s="119" t="b">
        <v>0</v>
      </c>
      <c r="AV61" s="110" t="str">
        <f>IF(AU61,"OK","必須")</f>
        <v>必須</v>
      </c>
    </row>
    <row r="62" spans="1:48" ht="18" customHeight="1" thickBot="1" x14ac:dyDescent="0.2">
      <c r="A62" s="109"/>
      <c r="B62" s="413"/>
      <c r="C62" s="414"/>
      <c r="D62" s="502"/>
      <c r="E62" s="503"/>
      <c r="F62" s="503"/>
      <c r="G62" s="503"/>
      <c r="H62" s="503"/>
      <c r="I62" s="504"/>
      <c r="J62" s="428"/>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32"/>
      <c r="AS62" s="433"/>
      <c r="AT62" s="109"/>
    </row>
    <row r="63" spans="1:48" ht="18" customHeight="1" thickBot="1" x14ac:dyDescent="0.2">
      <c r="A63" s="109"/>
      <c r="B63" s="415"/>
      <c r="C63" s="416"/>
      <c r="D63" s="505"/>
      <c r="E63" s="506"/>
      <c r="F63" s="506"/>
      <c r="G63" s="506"/>
      <c r="H63" s="506"/>
      <c r="I63" s="507"/>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2"/>
      <c r="AS63" s="433"/>
      <c r="AT63" s="109"/>
    </row>
    <row r="64" spans="1:48" x14ac:dyDescent="0.15">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row>
    <row r="65" spans="1:48" ht="12" customHeight="1" x14ac:dyDescent="0.15">
      <c r="A65" s="278" t="s">
        <v>311</v>
      </c>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80"/>
    </row>
    <row r="66" spans="1:48" ht="12" customHeight="1" x14ac:dyDescent="0.15">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3"/>
    </row>
    <row r="67" spans="1:48" x14ac:dyDescent="0.15">
      <c r="A67" s="284" t="str">
        <f>"【"&amp;製品カテゴリ&amp;"】"</f>
        <v>【配膳ロボット】</v>
      </c>
      <c r="B67" s="284"/>
      <c r="C67" s="284"/>
      <c r="D67" s="284"/>
      <c r="E67" s="284"/>
      <c r="F67" s="284"/>
      <c r="G67" s="284"/>
      <c r="H67" s="284"/>
      <c r="I67" s="284"/>
      <c r="J67" s="284"/>
      <c r="K67" s="284"/>
      <c r="L67" s="284"/>
      <c r="M67" s="284"/>
      <c r="N67" s="284"/>
      <c r="O67" s="284"/>
      <c r="P67" s="284"/>
      <c r="Q67" s="284"/>
      <c r="R67" s="284"/>
      <c r="S67" s="284"/>
      <c r="T67" s="284"/>
      <c r="U67" s="284"/>
      <c r="V67" s="284"/>
      <c r="W67" s="284"/>
      <c r="X67" s="109"/>
      <c r="Y67" s="109"/>
      <c r="Z67" s="109"/>
      <c r="AA67" s="109"/>
      <c r="AB67" s="109"/>
      <c r="AC67" s="109"/>
      <c r="AD67" s="109"/>
      <c r="AE67" s="109"/>
      <c r="AF67" s="109"/>
      <c r="AG67" s="109"/>
      <c r="AH67" s="109"/>
      <c r="AI67" s="109"/>
      <c r="AJ67" s="109"/>
      <c r="AK67" s="109"/>
      <c r="AL67" s="109"/>
      <c r="AM67" s="109"/>
      <c r="AN67" s="109"/>
      <c r="AO67" s="109"/>
      <c r="AP67" s="288" t="s">
        <v>245</v>
      </c>
      <c r="AQ67" s="288"/>
      <c r="AR67" s="288"/>
      <c r="AS67" s="288"/>
      <c r="AT67" s="288"/>
    </row>
    <row r="68" spans="1:48" x14ac:dyDescent="0.15">
      <c r="A68" s="285"/>
      <c r="B68" s="285"/>
      <c r="C68" s="285"/>
      <c r="D68" s="285"/>
      <c r="E68" s="285"/>
      <c r="F68" s="285"/>
      <c r="G68" s="285"/>
      <c r="H68" s="285"/>
      <c r="I68" s="285"/>
      <c r="J68" s="285"/>
      <c r="K68" s="285"/>
      <c r="L68" s="285"/>
      <c r="M68" s="285"/>
      <c r="N68" s="285"/>
      <c r="O68" s="285"/>
      <c r="P68" s="285"/>
      <c r="Q68" s="285"/>
      <c r="R68" s="285"/>
      <c r="S68" s="285"/>
      <c r="T68" s="285"/>
      <c r="U68" s="285"/>
      <c r="V68" s="285"/>
      <c r="W68" s="285"/>
      <c r="X68" s="109"/>
      <c r="Y68" s="109"/>
      <c r="Z68" s="109"/>
      <c r="AA68" s="109"/>
      <c r="AB68" s="109"/>
      <c r="AC68" s="109"/>
      <c r="AD68" s="109"/>
      <c r="AE68" s="109"/>
      <c r="AF68" s="109"/>
      <c r="AG68" s="109"/>
      <c r="AH68" s="109"/>
      <c r="AI68" s="109"/>
      <c r="AJ68" s="109"/>
      <c r="AK68" s="109"/>
      <c r="AL68" s="109"/>
      <c r="AM68" s="109"/>
      <c r="AN68" s="109"/>
      <c r="AO68" s="109"/>
      <c r="AP68" s="289"/>
      <c r="AQ68" s="289"/>
      <c r="AR68" s="289"/>
      <c r="AS68" s="289"/>
      <c r="AT68" s="289"/>
    </row>
    <row r="69" spans="1:48" x14ac:dyDescent="0.15">
      <c r="A69" s="109"/>
      <c r="B69" s="291" t="s">
        <v>246</v>
      </c>
      <c r="C69" s="291"/>
      <c r="D69" s="291"/>
      <c r="E69" s="291"/>
      <c r="F69" s="291"/>
      <c r="G69" s="291"/>
      <c r="H69" s="291"/>
      <c r="I69" s="291"/>
      <c r="J69" s="291"/>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row>
    <row r="70" spans="1:48" x14ac:dyDescent="0.15">
      <c r="A70" s="109"/>
      <c r="B70" s="291"/>
      <c r="C70" s="291"/>
      <c r="D70" s="291"/>
      <c r="E70" s="291"/>
      <c r="F70" s="291"/>
      <c r="G70" s="291"/>
      <c r="H70" s="291"/>
      <c r="I70" s="291"/>
      <c r="J70" s="291"/>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row>
    <row r="71" spans="1:48" x14ac:dyDescent="0.15">
      <c r="A71" s="109"/>
      <c r="B71" s="291" t="s">
        <v>247</v>
      </c>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109"/>
    </row>
    <row r="72" spans="1:48" ht="12.75" thickBot="1" x14ac:dyDescent="0.2">
      <c r="A72" s="109"/>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1"/>
      <c r="AS72" s="291"/>
      <c r="AT72" s="109"/>
    </row>
    <row r="73" spans="1:48" ht="12" customHeight="1" thickBot="1" x14ac:dyDescent="0.2">
      <c r="A73" s="109"/>
      <c r="B73" s="411" t="s">
        <v>268</v>
      </c>
      <c r="C73" s="412"/>
      <c r="D73" s="499" t="s">
        <v>337</v>
      </c>
      <c r="E73" s="500"/>
      <c r="F73" s="500"/>
      <c r="G73" s="500"/>
      <c r="H73" s="500"/>
      <c r="I73" s="501"/>
      <c r="J73" s="364" t="s">
        <v>338</v>
      </c>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432"/>
      <c r="AS73" s="433"/>
      <c r="AT73" s="109"/>
    </row>
    <row r="74" spans="1:48" ht="12.75" thickBot="1" x14ac:dyDescent="0.2">
      <c r="A74" s="109"/>
      <c r="B74" s="413"/>
      <c r="C74" s="414"/>
      <c r="D74" s="502"/>
      <c r="E74" s="503"/>
      <c r="F74" s="503"/>
      <c r="G74" s="503"/>
      <c r="H74" s="503"/>
      <c r="I74" s="504"/>
      <c r="J74" s="459"/>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32"/>
      <c r="AS74" s="433"/>
      <c r="AT74" s="109"/>
      <c r="AU74" s="119" t="b">
        <v>0</v>
      </c>
      <c r="AV74" s="110" t="str">
        <f>IF(AU74,"OK","必須")</f>
        <v>必須</v>
      </c>
    </row>
    <row r="75" spans="1:48" ht="12.75" thickBot="1" x14ac:dyDescent="0.2">
      <c r="A75" s="109"/>
      <c r="B75" s="415"/>
      <c r="C75" s="416"/>
      <c r="D75" s="505"/>
      <c r="E75" s="506"/>
      <c r="F75" s="506"/>
      <c r="G75" s="506"/>
      <c r="H75" s="506"/>
      <c r="I75" s="507"/>
      <c r="J75" s="367"/>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432"/>
      <c r="AS75" s="433"/>
      <c r="AT75" s="109"/>
    </row>
    <row r="76" spans="1:48" ht="12.75" thickBot="1" x14ac:dyDescent="0.2">
      <c r="A76" s="109"/>
      <c r="B76" s="411" t="s">
        <v>271</v>
      </c>
      <c r="C76" s="412"/>
      <c r="D76" s="499" t="s">
        <v>337</v>
      </c>
      <c r="E76" s="500"/>
      <c r="F76" s="500"/>
      <c r="G76" s="500"/>
      <c r="H76" s="500"/>
      <c r="I76" s="501"/>
      <c r="J76" s="426" t="s">
        <v>339</v>
      </c>
      <c r="K76" s="427"/>
      <c r="L76" s="427"/>
      <c r="M76" s="427"/>
      <c r="N76" s="427"/>
      <c r="O76" s="427"/>
      <c r="P76" s="427"/>
      <c r="Q76" s="427"/>
      <c r="R76" s="427"/>
      <c r="S76" s="427"/>
      <c r="T76" s="427"/>
      <c r="U76" s="427"/>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32"/>
      <c r="AS76" s="433"/>
      <c r="AT76" s="109"/>
    </row>
    <row r="77" spans="1:48" ht="12.75" thickBot="1" x14ac:dyDescent="0.2">
      <c r="A77" s="109"/>
      <c r="B77" s="413"/>
      <c r="C77" s="414"/>
      <c r="D77" s="502"/>
      <c r="E77" s="503"/>
      <c r="F77" s="503"/>
      <c r="G77" s="503"/>
      <c r="H77" s="503"/>
      <c r="I77" s="504"/>
      <c r="J77" s="428"/>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32"/>
      <c r="AS77" s="433"/>
      <c r="AT77" s="109"/>
      <c r="AU77" s="119" t="b">
        <v>0</v>
      </c>
      <c r="AV77" s="110" t="str">
        <f>IF(AU77,"OK","必須")</f>
        <v>必須</v>
      </c>
    </row>
    <row r="78" spans="1:48" ht="12.75" thickBot="1" x14ac:dyDescent="0.2">
      <c r="A78" s="109"/>
      <c r="B78" s="415"/>
      <c r="C78" s="416"/>
      <c r="D78" s="505"/>
      <c r="E78" s="506"/>
      <c r="F78" s="506"/>
      <c r="G78" s="506"/>
      <c r="H78" s="506"/>
      <c r="I78" s="507"/>
      <c r="J78" s="430"/>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2"/>
      <c r="AS78" s="433"/>
      <c r="AT78" s="109"/>
    </row>
    <row r="79" spans="1:48" ht="42.75" customHeight="1" thickBot="1" x14ac:dyDescent="0.2">
      <c r="A79" s="109"/>
      <c r="B79" s="411" t="s">
        <v>273</v>
      </c>
      <c r="C79" s="412"/>
      <c r="D79" s="499" t="s">
        <v>337</v>
      </c>
      <c r="E79" s="500"/>
      <c r="F79" s="500"/>
      <c r="G79" s="500"/>
      <c r="H79" s="500"/>
      <c r="I79" s="501"/>
      <c r="J79" s="364" t="s">
        <v>340</v>
      </c>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432"/>
      <c r="AS79" s="433"/>
      <c r="AT79" s="109"/>
    </row>
    <row r="80" spans="1:48" ht="42.75" customHeight="1" thickBot="1" x14ac:dyDescent="0.2">
      <c r="A80" s="109"/>
      <c r="B80" s="413"/>
      <c r="C80" s="414"/>
      <c r="D80" s="502"/>
      <c r="E80" s="503"/>
      <c r="F80" s="503"/>
      <c r="G80" s="503"/>
      <c r="H80" s="503"/>
      <c r="I80" s="504"/>
      <c r="J80" s="459"/>
      <c r="K80" s="460"/>
      <c r="L80" s="460"/>
      <c r="M80" s="460"/>
      <c r="N80" s="460"/>
      <c r="O80" s="460"/>
      <c r="P80" s="460"/>
      <c r="Q80" s="460"/>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32"/>
      <c r="AS80" s="433"/>
      <c r="AT80" s="109"/>
    </row>
    <row r="81" spans="1:48" ht="42.75" customHeight="1" thickBot="1" x14ac:dyDescent="0.2">
      <c r="A81" s="109"/>
      <c r="B81" s="413"/>
      <c r="C81" s="414"/>
      <c r="D81" s="502"/>
      <c r="E81" s="503"/>
      <c r="F81" s="503"/>
      <c r="G81" s="503"/>
      <c r="H81" s="503"/>
      <c r="I81" s="504"/>
      <c r="J81" s="459"/>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32"/>
      <c r="AS81" s="433"/>
      <c r="AT81" s="109"/>
      <c r="AU81" s="119" t="b">
        <v>0</v>
      </c>
      <c r="AV81" s="110" t="str">
        <f>IF(AU81,"OK","必須")</f>
        <v>必須</v>
      </c>
    </row>
    <row r="82" spans="1:48" ht="42.75" customHeight="1" thickBot="1" x14ac:dyDescent="0.2">
      <c r="A82" s="109"/>
      <c r="B82" s="413"/>
      <c r="C82" s="414"/>
      <c r="D82" s="502"/>
      <c r="E82" s="503"/>
      <c r="F82" s="503"/>
      <c r="G82" s="503"/>
      <c r="H82" s="503"/>
      <c r="I82" s="504"/>
      <c r="J82" s="459"/>
      <c r="K82" s="460"/>
      <c r="L82" s="460"/>
      <c r="M82" s="460"/>
      <c r="N82" s="460"/>
      <c r="O82" s="460"/>
      <c r="P82" s="460"/>
      <c r="Q82" s="460"/>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32"/>
      <c r="AS82" s="433"/>
      <c r="AT82" s="109"/>
    </row>
    <row r="83" spans="1:48" ht="42.75" customHeight="1" thickBot="1" x14ac:dyDescent="0.2">
      <c r="A83" s="109"/>
      <c r="B83" s="415"/>
      <c r="C83" s="416"/>
      <c r="D83" s="505"/>
      <c r="E83" s="506"/>
      <c r="F83" s="506"/>
      <c r="G83" s="506"/>
      <c r="H83" s="506"/>
      <c r="I83" s="507"/>
      <c r="J83" s="367"/>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432"/>
      <c r="AS83" s="433"/>
      <c r="AT83" s="109"/>
    </row>
    <row r="84" spans="1:48" ht="12" customHeight="1" thickBot="1" x14ac:dyDescent="0.2">
      <c r="A84" s="109"/>
      <c r="B84" s="411" t="s">
        <v>276</v>
      </c>
      <c r="C84" s="412"/>
      <c r="D84" s="499" t="s">
        <v>337</v>
      </c>
      <c r="E84" s="500"/>
      <c r="F84" s="500"/>
      <c r="G84" s="500"/>
      <c r="H84" s="500"/>
      <c r="I84" s="501"/>
      <c r="J84" s="364" t="s">
        <v>341</v>
      </c>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432"/>
      <c r="AS84" s="433"/>
      <c r="AT84" s="109"/>
    </row>
    <row r="85" spans="1:48" ht="12" customHeight="1" thickBot="1" x14ac:dyDescent="0.2">
      <c r="A85" s="109"/>
      <c r="B85" s="413"/>
      <c r="C85" s="414"/>
      <c r="D85" s="502"/>
      <c r="E85" s="503"/>
      <c r="F85" s="503"/>
      <c r="G85" s="503"/>
      <c r="H85" s="503"/>
      <c r="I85" s="504"/>
      <c r="J85" s="459"/>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32"/>
      <c r="AS85" s="433"/>
      <c r="AT85" s="109"/>
    </row>
    <row r="86" spans="1:48" ht="12" customHeight="1" thickBot="1" x14ac:dyDescent="0.2">
      <c r="A86" s="109"/>
      <c r="B86" s="413"/>
      <c r="C86" s="414"/>
      <c r="D86" s="502"/>
      <c r="E86" s="503"/>
      <c r="F86" s="503"/>
      <c r="G86" s="503"/>
      <c r="H86" s="503"/>
      <c r="I86" s="504"/>
      <c r="J86" s="459"/>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32"/>
      <c r="AS86" s="433"/>
      <c r="AT86" s="109"/>
      <c r="AU86" s="119" t="b">
        <v>0</v>
      </c>
      <c r="AV86" s="110" t="str">
        <f>IF(AU86,"OK","必須")</f>
        <v>必須</v>
      </c>
    </row>
    <row r="87" spans="1:48" ht="12.75" thickBot="1" x14ac:dyDescent="0.2">
      <c r="A87" s="109"/>
      <c r="B87" s="413"/>
      <c r="C87" s="414"/>
      <c r="D87" s="502"/>
      <c r="E87" s="503"/>
      <c r="F87" s="503"/>
      <c r="G87" s="503"/>
      <c r="H87" s="503"/>
      <c r="I87" s="504"/>
      <c r="J87" s="459"/>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460"/>
      <c r="AL87" s="460"/>
      <c r="AM87" s="460"/>
      <c r="AN87" s="460"/>
      <c r="AO87" s="460"/>
      <c r="AP87" s="460"/>
      <c r="AQ87" s="460"/>
      <c r="AR87" s="432"/>
      <c r="AS87" s="433"/>
      <c r="AT87" s="109"/>
    </row>
    <row r="88" spans="1:48" ht="12.75" thickBot="1" x14ac:dyDescent="0.2">
      <c r="A88" s="109"/>
      <c r="B88" s="415"/>
      <c r="C88" s="416"/>
      <c r="D88" s="505"/>
      <c r="E88" s="506"/>
      <c r="F88" s="506"/>
      <c r="G88" s="506"/>
      <c r="H88" s="506"/>
      <c r="I88" s="507"/>
      <c r="J88" s="367"/>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432"/>
      <c r="AS88" s="433"/>
      <c r="AT88" s="109"/>
    </row>
    <row r="89" spans="1:48" ht="12" customHeight="1" thickBot="1" x14ac:dyDescent="0.2">
      <c r="A89" s="109"/>
      <c r="B89" s="411" t="s">
        <v>280</v>
      </c>
      <c r="C89" s="412"/>
      <c r="D89" s="499" t="s">
        <v>337</v>
      </c>
      <c r="E89" s="500"/>
      <c r="F89" s="500"/>
      <c r="G89" s="500"/>
      <c r="H89" s="500"/>
      <c r="I89" s="501"/>
      <c r="J89" s="364" t="s">
        <v>342</v>
      </c>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K89" s="365"/>
      <c r="AL89" s="365"/>
      <c r="AM89" s="365"/>
      <c r="AN89" s="365"/>
      <c r="AO89" s="365"/>
      <c r="AP89" s="365"/>
      <c r="AQ89" s="365"/>
      <c r="AR89" s="432"/>
      <c r="AS89" s="433"/>
      <c r="AT89" s="109"/>
    </row>
    <row r="90" spans="1:48" ht="12" customHeight="1" thickBot="1" x14ac:dyDescent="0.2">
      <c r="A90" s="109"/>
      <c r="B90" s="413"/>
      <c r="C90" s="414"/>
      <c r="D90" s="502"/>
      <c r="E90" s="503"/>
      <c r="F90" s="503"/>
      <c r="G90" s="503"/>
      <c r="H90" s="503"/>
      <c r="I90" s="504"/>
      <c r="J90" s="459"/>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32"/>
      <c r="AS90" s="433"/>
      <c r="AT90" s="109"/>
    </row>
    <row r="91" spans="1:48" ht="12" customHeight="1" thickBot="1" x14ac:dyDescent="0.2">
      <c r="A91" s="109"/>
      <c r="B91" s="413"/>
      <c r="C91" s="414"/>
      <c r="D91" s="502"/>
      <c r="E91" s="503"/>
      <c r="F91" s="503"/>
      <c r="G91" s="503"/>
      <c r="H91" s="503"/>
      <c r="I91" s="504"/>
      <c r="J91" s="459"/>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32"/>
      <c r="AS91" s="433"/>
      <c r="AT91" s="109"/>
      <c r="AU91" s="119" t="b">
        <v>0</v>
      </c>
      <c r="AV91" s="110" t="str">
        <f>IF(AU91,"OK","必須")</f>
        <v>必須</v>
      </c>
    </row>
    <row r="92" spans="1:48" ht="12.75" thickBot="1" x14ac:dyDescent="0.2">
      <c r="A92" s="109"/>
      <c r="B92" s="413"/>
      <c r="C92" s="414"/>
      <c r="D92" s="502"/>
      <c r="E92" s="503"/>
      <c r="F92" s="503"/>
      <c r="G92" s="503"/>
      <c r="H92" s="503"/>
      <c r="I92" s="504"/>
      <c r="J92" s="459"/>
      <c r="K92" s="460"/>
      <c r="L92" s="460"/>
      <c r="M92" s="460"/>
      <c r="N92" s="460"/>
      <c r="O92" s="460"/>
      <c r="P92" s="460"/>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32"/>
      <c r="AS92" s="433"/>
      <c r="AT92" s="109"/>
    </row>
    <row r="93" spans="1:48" ht="12.75" thickBot="1" x14ac:dyDescent="0.2">
      <c r="A93" s="109"/>
      <c r="B93" s="415"/>
      <c r="C93" s="416"/>
      <c r="D93" s="505"/>
      <c r="E93" s="506"/>
      <c r="F93" s="506"/>
      <c r="G93" s="506"/>
      <c r="H93" s="506"/>
      <c r="I93" s="507"/>
      <c r="J93" s="367"/>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432"/>
      <c r="AS93" s="433"/>
      <c r="AT93" s="109"/>
    </row>
    <row r="94" spans="1:48" ht="12.6" customHeight="1" thickBot="1" x14ac:dyDescent="0.2">
      <c r="A94" s="109"/>
      <c r="B94" s="411" t="s">
        <v>283</v>
      </c>
      <c r="C94" s="412"/>
      <c r="D94" s="499" t="s">
        <v>337</v>
      </c>
      <c r="E94" s="500"/>
      <c r="F94" s="500"/>
      <c r="G94" s="500"/>
      <c r="H94" s="500"/>
      <c r="I94" s="501"/>
      <c r="J94" s="426" t="s">
        <v>343</v>
      </c>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32"/>
      <c r="AS94" s="433"/>
      <c r="AT94" s="109"/>
    </row>
    <row r="95" spans="1:48" ht="12.75" thickBot="1" x14ac:dyDescent="0.2">
      <c r="A95" s="109"/>
      <c r="B95" s="413"/>
      <c r="C95" s="414"/>
      <c r="D95" s="502"/>
      <c r="E95" s="503"/>
      <c r="F95" s="503"/>
      <c r="G95" s="503"/>
      <c r="H95" s="503"/>
      <c r="I95" s="504"/>
      <c r="J95" s="428"/>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32"/>
      <c r="AS95" s="433"/>
      <c r="AT95" s="109"/>
      <c r="AU95" s="119" t="b">
        <v>0</v>
      </c>
      <c r="AV95" s="110" t="str">
        <f>IF(AU95,"OK","必須")</f>
        <v>必須</v>
      </c>
    </row>
    <row r="96" spans="1:48" ht="12.75" thickBot="1" x14ac:dyDescent="0.2">
      <c r="A96" s="109"/>
      <c r="B96" s="413"/>
      <c r="C96" s="414"/>
      <c r="D96" s="502"/>
      <c r="E96" s="503"/>
      <c r="F96" s="503"/>
      <c r="G96" s="503"/>
      <c r="H96" s="503"/>
      <c r="I96" s="504"/>
      <c r="J96" s="428"/>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32"/>
      <c r="AS96" s="433"/>
      <c r="AT96" s="109"/>
    </row>
    <row r="97" spans="1:58" ht="12.75" thickBot="1" x14ac:dyDescent="0.2">
      <c r="A97" s="109"/>
      <c r="B97" s="415"/>
      <c r="C97" s="416"/>
      <c r="D97" s="505"/>
      <c r="E97" s="506"/>
      <c r="F97" s="506"/>
      <c r="G97" s="506"/>
      <c r="H97" s="506"/>
      <c r="I97" s="507"/>
      <c r="J97" s="430"/>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2"/>
      <c r="AS97" s="433"/>
      <c r="AT97" s="109"/>
    </row>
    <row r="98" spans="1:58" ht="12.75" thickBot="1" x14ac:dyDescent="0.2">
      <c r="A98" s="109"/>
      <c r="B98" s="411" t="s">
        <v>285</v>
      </c>
      <c r="C98" s="412"/>
      <c r="D98" s="499" t="s">
        <v>337</v>
      </c>
      <c r="E98" s="500"/>
      <c r="F98" s="500"/>
      <c r="G98" s="500"/>
      <c r="H98" s="500"/>
      <c r="I98" s="501"/>
      <c r="J98" s="364" t="s">
        <v>344</v>
      </c>
      <c r="K98" s="365"/>
      <c r="L98" s="365"/>
      <c r="M98" s="365"/>
      <c r="N98" s="365"/>
      <c r="O98" s="365"/>
      <c r="P98" s="365"/>
      <c r="Q98" s="365"/>
      <c r="R98" s="365"/>
      <c r="S98" s="365"/>
      <c r="T98" s="365"/>
      <c r="U98" s="365"/>
      <c r="V98" s="365"/>
      <c r="W98" s="365"/>
      <c r="X98" s="365"/>
      <c r="Y98" s="365"/>
      <c r="Z98" s="365"/>
      <c r="AA98" s="365"/>
      <c r="AB98" s="365"/>
      <c r="AC98" s="365"/>
      <c r="AD98" s="365"/>
      <c r="AE98" s="365"/>
      <c r="AF98" s="365"/>
      <c r="AG98" s="365"/>
      <c r="AH98" s="365"/>
      <c r="AI98" s="365"/>
      <c r="AJ98" s="365"/>
      <c r="AK98" s="365"/>
      <c r="AL98" s="365"/>
      <c r="AM98" s="365"/>
      <c r="AN98" s="365"/>
      <c r="AO98" s="365"/>
      <c r="AP98" s="365"/>
      <c r="AQ98" s="365"/>
      <c r="AR98" s="432"/>
      <c r="AS98" s="433"/>
      <c r="AT98" s="109"/>
      <c r="AW98" s="109"/>
      <c r="AX98" s="109"/>
      <c r="AY98" s="109"/>
      <c r="AZ98" s="109"/>
      <c r="BA98" s="109"/>
      <c r="BB98" s="109"/>
      <c r="BC98" s="109"/>
      <c r="BD98" s="109"/>
      <c r="BE98" s="109"/>
      <c r="BF98" s="109"/>
    </row>
    <row r="99" spans="1:58" ht="12.75" thickBot="1" x14ac:dyDescent="0.2">
      <c r="A99" s="109"/>
      <c r="B99" s="413"/>
      <c r="C99" s="414"/>
      <c r="D99" s="502"/>
      <c r="E99" s="503"/>
      <c r="F99" s="503"/>
      <c r="G99" s="503"/>
      <c r="H99" s="503"/>
      <c r="I99" s="504"/>
      <c r="J99" s="459"/>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32"/>
      <c r="AS99" s="433"/>
      <c r="AT99" s="109"/>
      <c r="AW99" s="109"/>
      <c r="AX99" s="109"/>
      <c r="AY99" s="109"/>
      <c r="AZ99" s="109"/>
      <c r="BA99" s="109"/>
      <c r="BB99" s="109"/>
      <c r="BC99" s="109"/>
      <c r="BD99" s="109"/>
      <c r="BE99" s="109"/>
      <c r="BF99" s="109"/>
    </row>
    <row r="100" spans="1:58" ht="12.75" thickBot="1" x14ac:dyDescent="0.2">
      <c r="A100" s="109"/>
      <c r="B100" s="413"/>
      <c r="C100" s="414"/>
      <c r="D100" s="502"/>
      <c r="E100" s="503"/>
      <c r="F100" s="503"/>
      <c r="G100" s="503"/>
      <c r="H100" s="503"/>
      <c r="I100" s="504"/>
      <c r="J100" s="459"/>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32"/>
      <c r="AS100" s="433"/>
      <c r="AT100" s="109"/>
      <c r="AU100" s="119" t="b">
        <v>0</v>
      </c>
      <c r="AV100" s="110" t="str">
        <f>IF(AU100,"OK","必須")</f>
        <v>必須</v>
      </c>
      <c r="AW100" s="109"/>
      <c r="AX100" s="109"/>
      <c r="AY100" s="109"/>
      <c r="AZ100" s="109"/>
      <c r="BA100" s="109"/>
      <c r="BB100" s="109"/>
      <c r="BC100" s="109"/>
      <c r="BD100" s="109"/>
      <c r="BE100" s="109"/>
      <c r="BF100" s="109"/>
    </row>
    <row r="101" spans="1:58" ht="12.75" thickBot="1" x14ac:dyDescent="0.2">
      <c r="A101" s="109"/>
      <c r="B101" s="413"/>
      <c r="C101" s="414"/>
      <c r="D101" s="502"/>
      <c r="E101" s="503"/>
      <c r="F101" s="503"/>
      <c r="G101" s="503"/>
      <c r="H101" s="503"/>
      <c r="I101" s="504"/>
      <c r="J101" s="459"/>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32"/>
      <c r="AS101" s="433"/>
      <c r="AT101" s="109"/>
      <c r="AW101" s="109"/>
      <c r="AX101" s="109"/>
      <c r="AY101" s="109"/>
      <c r="AZ101" s="109"/>
      <c r="BA101" s="109"/>
      <c r="BB101" s="109"/>
      <c r="BC101" s="109"/>
      <c r="BD101" s="109"/>
      <c r="BE101" s="109"/>
      <c r="BF101" s="109"/>
    </row>
    <row r="102" spans="1:58" ht="12.75" thickBot="1" x14ac:dyDescent="0.2">
      <c r="A102" s="109"/>
      <c r="B102" s="415"/>
      <c r="C102" s="416"/>
      <c r="D102" s="505"/>
      <c r="E102" s="506"/>
      <c r="F102" s="506"/>
      <c r="G102" s="506"/>
      <c r="H102" s="506"/>
      <c r="I102" s="507"/>
      <c r="J102" s="367"/>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432"/>
      <c r="AS102" s="433"/>
      <c r="AT102" s="109"/>
      <c r="AW102" s="109"/>
      <c r="AX102" s="109"/>
      <c r="AY102" s="109"/>
      <c r="AZ102" s="109"/>
      <c r="BA102" s="109"/>
      <c r="BB102" s="109"/>
      <c r="BC102" s="109"/>
      <c r="BD102" s="109"/>
      <c r="BE102" s="109"/>
      <c r="BF102" s="109"/>
    </row>
    <row r="103" spans="1:58" ht="18" customHeight="1" thickBot="1" x14ac:dyDescent="0.2">
      <c r="A103" s="109"/>
      <c r="B103" s="411" t="s">
        <v>287</v>
      </c>
      <c r="C103" s="412"/>
      <c r="D103" s="499" t="s">
        <v>337</v>
      </c>
      <c r="E103" s="500"/>
      <c r="F103" s="500"/>
      <c r="G103" s="500"/>
      <c r="H103" s="500"/>
      <c r="I103" s="501"/>
      <c r="J103" s="426" t="s">
        <v>345</v>
      </c>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427"/>
      <c r="AK103" s="427"/>
      <c r="AL103" s="427"/>
      <c r="AM103" s="427"/>
      <c r="AN103" s="427"/>
      <c r="AO103" s="427"/>
      <c r="AP103" s="427"/>
      <c r="AQ103" s="427"/>
      <c r="AR103" s="432"/>
      <c r="AS103" s="433"/>
      <c r="AT103" s="109"/>
      <c r="AW103" s="109"/>
      <c r="AX103" s="109"/>
      <c r="AY103" s="109"/>
      <c r="AZ103" s="109"/>
      <c r="BA103" s="109"/>
      <c r="BB103" s="109"/>
      <c r="BC103" s="109"/>
      <c r="BD103" s="109"/>
      <c r="BE103" s="109"/>
      <c r="BF103" s="109"/>
    </row>
    <row r="104" spans="1:58" ht="18" customHeight="1" thickBot="1" x14ac:dyDescent="0.2">
      <c r="A104" s="109"/>
      <c r="B104" s="413"/>
      <c r="C104" s="414"/>
      <c r="D104" s="502"/>
      <c r="E104" s="503"/>
      <c r="F104" s="503"/>
      <c r="G104" s="503"/>
      <c r="H104" s="503"/>
      <c r="I104" s="504"/>
      <c r="J104" s="428"/>
      <c r="K104" s="429"/>
      <c r="L104" s="429"/>
      <c r="M104" s="429"/>
      <c r="N104" s="429"/>
      <c r="O104" s="429"/>
      <c r="P104" s="429"/>
      <c r="Q104" s="429"/>
      <c r="R104" s="429"/>
      <c r="S104" s="429"/>
      <c r="T104" s="429"/>
      <c r="U104" s="429"/>
      <c r="V104" s="429"/>
      <c r="W104" s="429"/>
      <c r="X104" s="429"/>
      <c r="Y104" s="429"/>
      <c r="Z104" s="429"/>
      <c r="AA104" s="429"/>
      <c r="AB104" s="429"/>
      <c r="AC104" s="429"/>
      <c r="AD104" s="429"/>
      <c r="AE104" s="429"/>
      <c r="AF104" s="429"/>
      <c r="AG104" s="429"/>
      <c r="AH104" s="429"/>
      <c r="AI104" s="429"/>
      <c r="AJ104" s="429"/>
      <c r="AK104" s="429"/>
      <c r="AL104" s="429"/>
      <c r="AM104" s="429"/>
      <c r="AN104" s="429"/>
      <c r="AO104" s="429"/>
      <c r="AP104" s="429"/>
      <c r="AQ104" s="429"/>
      <c r="AR104" s="432"/>
      <c r="AS104" s="433"/>
      <c r="AT104" s="109"/>
      <c r="AU104" s="119" t="b">
        <v>0</v>
      </c>
      <c r="AV104" s="110" t="str">
        <f>IF(AU104,"OK","必須")</f>
        <v>必須</v>
      </c>
      <c r="AW104" s="109"/>
      <c r="AX104" s="109"/>
      <c r="AY104" s="109"/>
      <c r="AZ104" s="109"/>
      <c r="BA104" s="109"/>
      <c r="BB104" s="109"/>
      <c r="BC104" s="109"/>
      <c r="BD104" s="109"/>
      <c r="BE104" s="109"/>
      <c r="BF104" s="109"/>
    </row>
    <row r="105" spans="1:58" ht="18" customHeight="1" thickBot="1" x14ac:dyDescent="0.2">
      <c r="A105" s="109"/>
      <c r="B105" s="415"/>
      <c r="C105" s="416"/>
      <c r="D105" s="505"/>
      <c r="E105" s="506"/>
      <c r="F105" s="506"/>
      <c r="G105" s="506"/>
      <c r="H105" s="506"/>
      <c r="I105" s="507"/>
      <c r="J105" s="430"/>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2"/>
      <c r="AS105" s="433"/>
      <c r="AT105" s="109"/>
      <c r="AW105" s="109"/>
      <c r="AX105" s="109"/>
      <c r="AY105" s="109"/>
      <c r="AZ105" s="109"/>
      <c r="BA105" s="109"/>
      <c r="BB105" s="109"/>
      <c r="BC105" s="109"/>
      <c r="BD105" s="109"/>
      <c r="BE105" s="109"/>
      <c r="BF105" s="109"/>
    </row>
    <row r="106" spans="1:58" ht="15" customHeight="1" thickBot="1" x14ac:dyDescent="0.2">
      <c r="A106" s="109"/>
      <c r="B106" s="411" t="s">
        <v>289</v>
      </c>
      <c r="C106" s="412"/>
      <c r="D106" s="499" t="s">
        <v>337</v>
      </c>
      <c r="E106" s="500"/>
      <c r="F106" s="500"/>
      <c r="G106" s="500"/>
      <c r="H106" s="500"/>
      <c r="I106" s="501"/>
      <c r="J106" s="364" t="s">
        <v>346</v>
      </c>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432"/>
      <c r="AS106" s="433"/>
      <c r="AT106" s="109"/>
      <c r="AW106" s="109"/>
      <c r="AX106" s="109"/>
      <c r="AY106" s="109"/>
      <c r="AZ106" s="109"/>
      <c r="BA106" s="109"/>
      <c r="BB106" s="109"/>
      <c r="BC106" s="109"/>
      <c r="BD106" s="109"/>
      <c r="BE106" s="109"/>
      <c r="BF106" s="109"/>
    </row>
    <row r="107" spans="1:58" ht="15" customHeight="1" thickBot="1" x14ac:dyDescent="0.2">
      <c r="A107" s="109"/>
      <c r="B107" s="413"/>
      <c r="C107" s="414"/>
      <c r="D107" s="502"/>
      <c r="E107" s="503"/>
      <c r="F107" s="503"/>
      <c r="G107" s="503"/>
      <c r="H107" s="503"/>
      <c r="I107" s="504"/>
      <c r="J107" s="459"/>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0"/>
      <c r="AR107" s="432"/>
      <c r="AS107" s="433"/>
      <c r="AT107" s="109"/>
      <c r="AU107" s="119" t="b">
        <v>0</v>
      </c>
      <c r="AV107" s="110" t="str">
        <f>IF(AU107,"OK","必須")</f>
        <v>必須</v>
      </c>
      <c r="AW107" s="109"/>
      <c r="AX107" s="109"/>
      <c r="AY107" s="109"/>
      <c r="AZ107" s="109"/>
      <c r="BA107" s="109"/>
      <c r="BB107" s="109"/>
      <c r="BC107" s="109"/>
      <c r="BD107" s="109"/>
      <c r="BE107" s="109"/>
      <c r="BF107" s="109"/>
    </row>
    <row r="108" spans="1:58" ht="15" customHeight="1" thickBot="1" x14ac:dyDescent="0.2">
      <c r="A108" s="109"/>
      <c r="B108" s="415"/>
      <c r="C108" s="416"/>
      <c r="D108" s="505"/>
      <c r="E108" s="506"/>
      <c r="F108" s="506"/>
      <c r="G108" s="506"/>
      <c r="H108" s="506"/>
      <c r="I108" s="507"/>
      <c r="J108" s="367"/>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c r="AO108" s="368"/>
      <c r="AP108" s="368"/>
      <c r="AQ108" s="368"/>
      <c r="AR108" s="432"/>
      <c r="AS108" s="433"/>
      <c r="AT108" s="109"/>
      <c r="AW108" s="109"/>
      <c r="AX108" s="109"/>
      <c r="AY108" s="109"/>
      <c r="AZ108" s="109"/>
      <c r="BA108" s="109"/>
      <c r="BB108" s="109"/>
      <c r="BC108" s="109"/>
      <c r="BD108" s="109"/>
      <c r="BE108" s="109"/>
      <c r="BF108" s="109"/>
    </row>
    <row r="109" spans="1:58" x14ac:dyDescent="0.1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W109" s="109"/>
      <c r="AX109" s="109"/>
      <c r="AY109" s="109"/>
      <c r="AZ109" s="109"/>
      <c r="BA109" s="109"/>
      <c r="BB109" s="109"/>
      <c r="BC109" s="109"/>
      <c r="BD109" s="109"/>
      <c r="BE109" s="109"/>
      <c r="BF109" s="109"/>
    </row>
    <row r="110" spans="1:58" x14ac:dyDescent="0.15">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W110" s="109"/>
      <c r="AX110" s="109"/>
      <c r="AY110" s="109"/>
      <c r="AZ110" s="109"/>
      <c r="BA110" s="109"/>
      <c r="BB110" s="109"/>
      <c r="BC110" s="109"/>
      <c r="BD110" s="109"/>
      <c r="BE110" s="109"/>
      <c r="BF110" s="109"/>
    </row>
    <row r="111" spans="1:58" x14ac:dyDescent="0.15">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W111" s="109"/>
      <c r="AX111" s="109"/>
      <c r="AY111" s="109"/>
      <c r="AZ111" s="109"/>
      <c r="BA111" s="109"/>
      <c r="BB111" s="109"/>
      <c r="BC111" s="109"/>
      <c r="BD111" s="109"/>
      <c r="BE111" s="109"/>
      <c r="BF111" s="109"/>
    </row>
    <row r="112" spans="1:58" x14ac:dyDescent="0.1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W112" s="109"/>
      <c r="AX112" s="109"/>
      <c r="AY112" s="109"/>
      <c r="AZ112" s="109"/>
      <c r="BA112" s="109"/>
      <c r="BB112" s="109"/>
      <c r="BC112" s="109"/>
      <c r="BD112" s="109"/>
      <c r="BE112" s="109"/>
      <c r="BF112" s="109"/>
    </row>
    <row r="113" spans="1:58" x14ac:dyDescent="0.15">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59"/>
      <c r="AV113" s="160"/>
      <c r="AW113" s="109"/>
      <c r="AX113" s="109"/>
      <c r="AY113" s="109"/>
      <c r="AZ113" s="109"/>
      <c r="BA113" s="109"/>
      <c r="BB113" s="109"/>
      <c r="BC113" s="109"/>
      <c r="BD113" s="109"/>
      <c r="BE113" s="109"/>
      <c r="BF113" s="109"/>
    </row>
    <row r="114" spans="1:58" x14ac:dyDescent="0.15">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59"/>
      <c r="AV114" s="160"/>
      <c r="AW114" s="109"/>
      <c r="AX114" s="109"/>
      <c r="AY114" s="109"/>
      <c r="AZ114" s="109"/>
      <c r="BA114" s="109"/>
      <c r="BB114" s="109"/>
      <c r="BC114" s="109"/>
      <c r="BD114" s="109"/>
      <c r="BE114" s="109"/>
      <c r="BF114" s="109"/>
    </row>
    <row r="115" spans="1:58" x14ac:dyDescent="0.1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59"/>
      <c r="AV115" s="160"/>
      <c r="AW115" s="109"/>
      <c r="AX115" s="109"/>
      <c r="AY115" s="109"/>
      <c r="AZ115" s="109"/>
      <c r="BA115" s="109"/>
      <c r="BB115" s="109"/>
      <c r="BC115" s="109"/>
      <c r="BD115" s="109"/>
      <c r="BE115" s="109"/>
      <c r="BF115" s="109"/>
    </row>
    <row r="116" spans="1:58" x14ac:dyDescent="0.15">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59"/>
      <c r="AV116" s="160"/>
      <c r="AW116" s="109"/>
      <c r="AX116" s="109"/>
      <c r="AY116" s="109"/>
      <c r="AZ116" s="109"/>
      <c r="BA116" s="109"/>
      <c r="BB116" s="109"/>
      <c r="BC116" s="109"/>
      <c r="BD116" s="109"/>
      <c r="BE116" s="109"/>
      <c r="BF116" s="109"/>
    </row>
    <row r="117" spans="1:58" x14ac:dyDescent="0.15">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59"/>
      <c r="AV117" s="160"/>
      <c r="AW117" s="109"/>
      <c r="AX117" s="109"/>
      <c r="AY117" s="109"/>
      <c r="AZ117" s="109"/>
      <c r="BA117" s="109"/>
      <c r="BB117" s="109"/>
      <c r="BC117" s="109"/>
      <c r="BD117" s="109"/>
      <c r="BE117" s="109"/>
      <c r="BF117" s="109"/>
    </row>
    <row r="118" spans="1:58" x14ac:dyDescent="0.15">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59"/>
      <c r="AV118" s="160"/>
      <c r="AW118" s="109"/>
      <c r="AX118" s="109"/>
      <c r="AY118" s="109"/>
      <c r="AZ118" s="109"/>
      <c r="BA118" s="109"/>
      <c r="BB118" s="109"/>
      <c r="BC118" s="109"/>
      <c r="BD118" s="109"/>
      <c r="BE118" s="109"/>
      <c r="BF118" s="109"/>
    </row>
    <row r="119" spans="1:58" x14ac:dyDescent="0.15">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59"/>
      <c r="AV119" s="160"/>
      <c r="AW119" s="109"/>
      <c r="AX119" s="109"/>
      <c r="AY119" s="109"/>
      <c r="AZ119" s="109"/>
      <c r="BA119" s="109"/>
      <c r="BB119" s="109"/>
      <c r="BC119" s="109"/>
      <c r="BD119" s="109"/>
      <c r="BE119" s="109"/>
      <c r="BF119" s="109"/>
    </row>
    <row r="120" spans="1:58" x14ac:dyDescent="0.1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59"/>
      <c r="AV120" s="160"/>
      <c r="AW120" s="109"/>
      <c r="AX120" s="109"/>
      <c r="AY120" s="109"/>
      <c r="AZ120" s="109"/>
      <c r="BA120" s="109"/>
      <c r="BB120" s="109"/>
      <c r="BC120" s="109"/>
      <c r="BD120" s="109"/>
      <c r="BE120" s="109"/>
      <c r="BF120" s="109"/>
    </row>
    <row r="121" spans="1:58" x14ac:dyDescent="0.1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59"/>
      <c r="AV121" s="160"/>
      <c r="AW121" s="109"/>
      <c r="AX121" s="109"/>
      <c r="AY121" s="109"/>
      <c r="AZ121" s="109"/>
      <c r="BA121" s="109"/>
      <c r="BB121" s="109"/>
      <c r="BC121" s="109"/>
      <c r="BD121" s="109"/>
      <c r="BE121" s="109"/>
      <c r="BF121" s="109"/>
    </row>
    <row r="122" spans="1:58" x14ac:dyDescent="0.1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59"/>
      <c r="AV122" s="160"/>
      <c r="AW122" s="109"/>
      <c r="AX122" s="109"/>
      <c r="AY122" s="109"/>
      <c r="AZ122" s="109"/>
      <c r="BA122" s="109"/>
      <c r="BB122" s="109"/>
      <c r="BC122" s="109"/>
      <c r="BD122" s="109"/>
      <c r="BE122" s="109"/>
      <c r="BF122" s="109"/>
    </row>
    <row r="123" spans="1:58" x14ac:dyDescent="0.1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59"/>
      <c r="AV123" s="160"/>
      <c r="AW123" s="109"/>
      <c r="AX123" s="109"/>
      <c r="AY123" s="109"/>
      <c r="AZ123" s="109"/>
      <c r="BA123" s="109"/>
      <c r="BB123" s="109"/>
      <c r="BC123" s="109"/>
      <c r="BD123" s="109"/>
      <c r="BE123" s="109"/>
      <c r="BF123" s="109"/>
    </row>
    <row r="124" spans="1:58" x14ac:dyDescent="0.15">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59"/>
      <c r="AV124" s="160"/>
      <c r="AW124" s="109"/>
      <c r="AX124" s="109"/>
      <c r="AY124" s="109"/>
      <c r="AZ124" s="109"/>
      <c r="BA124" s="109"/>
      <c r="BB124" s="109"/>
      <c r="BC124" s="109"/>
      <c r="BD124" s="109"/>
      <c r="BE124" s="109"/>
      <c r="BF124" s="109"/>
    </row>
    <row r="125" spans="1:58" x14ac:dyDescent="0.15">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59"/>
      <c r="AV125" s="160"/>
      <c r="AW125" s="109"/>
      <c r="AX125" s="109"/>
      <c r="AY125" s="109"/>
      <c r="AZ125" s="109"/>
      <c r="BA125" s="109"/>
      <c r="BB125" s="109"/>
      <c r="BC125" s="109"/>
      <c r="BD125" s="109"/>
      <c r="BE125" s="109"/>
      <c r="BF125" s="109"/>
    </row>
    <row r="126" spans="1:58" x14ac:dyDescent="0.15">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59"/>
      <c r="AV126" s="160"/>
      <c r="AW126" s="109"/>
      <c r="AX126" s="109"/>
      <c r="AY126" s="109"/>
      <c r="AZ126" s="109"/>
      <c r="BA126" s="109"/>
      <c r="BB126" s="109"/>
      <c r="BC126" s="109"/>
      <c r="BD126" s="109"/>
      <c r="BE126" s="109"/>
      <c r="BF126" s="109"/>
    </row>
    <row r="127" spans="1:58" x14ac:dyDescent="0.1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59"/>
      <c r="AV127" s="160"/>
      <c r="AW127" s="109"/>
      <c r="AX127" s="109"/>
      <c r="AY127" s="109"/>
      <c r="AZ127" s="109"/>
      <c r="BA127" s="109"/>
      <c r="BB127" s="109"/>
      <c r="BC127" s="109"/>
      <c r="BD127" s="109"/>
      <c r="BE127" s="109"/>
      <c r="BF127" s="109"/>
    </row>
    <row r="128" spans="1:58" x14ac:dyDescent="0.15">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59"/>
      <c r="AV128" s="160"/>
      <c r="AW128" s="109"/>
      <c r="AX128" s="109"/>
      <c r="AY128" s="109"/>
      <c r="AZ128" s="109"/>
      <c r="BA128" s="109"/>
      <c r="BB128" s="109"/>
      <c r="BC128" s="109"/>
      <c r="BD128" s="109"/>
      <c r="BE128" s="109"/>
      <c r="BF128" s="109"/>
    </row>
    <row r="129" spans="1:58" x14ac:dyDescent="0.15">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59"/>
      <c r="AV129" s="160"/>
      <c r="AW129" s="109"/>
      <c r="AX129" s="109"/>
      <c r="AY129" s="109"/>
      <c r="AZ129" s="109"/>
      <c r="BA129" s="109"/>
      <c r="BB129" s="109"/>
      <c r="BC129" s="109"/>
      <c r="BD129" s="109"/>
      <c r="BE129" s="109"/>
      <c r="BF129" s="109"/>
    </row>
    <row r="130" spans="1:58" x14ac:dyDescent="0.15">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59"/>
      <c r="AV130" s="160"/>
      <c r="AW130" s="109"/>
      <c r="AX130" s="109"/>
      <c r="AY130" s="109"/>
      <c r="AZ130" s="109"/>
      <c r="BA130" s="109"/>
      <c r="BB130" s="109"/>
      <c r="BC130" s="109"/>
      <c r="BD130" s="109"/>
      <c r="BE130" s="109"/>
      <c r="BF130" s="109"/>
    </row>
    <row r="131" spans="1:58" x14ac:dyDescent="0.15">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59"/>
      <c r="AV131" s="160"/>
      <c r="AW131" s="109"/>
      <c r="AX131" s="109"/>
      <c r="AY131" s="109"/>
      <c r="AZ131" s="109"/>
      <c r="BA131" s="109"/>
      <c r="BB131" s="109"/>
      <c r="BC131" s="109"/>
      <c r="BD131" s="109"/>
      <c r="BE131" s="109"/>
      <c r="BF131" s="109"/>
    </row>
    <row r="132" spans="1:58" x14ac:dyDescent="0.15">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59"/>
      <c r="AV132" s="160"/>
      <c r="AW132" s="109"/>
      <c r="AX132" s="109"/>
      <c r="AY132" s="109"/>
      <c r="AZ132" s="109"/>
      <c r="BA132" s="109"/>
      <c r="BB132" s="109"/>
      <c r="BC132" s="109"/>
      <c r="BD132" s="109"/>
      <c r="BE132" s="109"/>
      <c r="BF132" s="109"/>
    </row>
    <row r="133" spans="1:58" x14ac:dyDescent="0.15">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59"/>
      <c r="AV133" s="160"/>
      <c r="AW133" s="109"/>
      <c r="AX133" s="109"/>
      <c r="AY133" s="109"/>
      <c r="AZ133" s="109"/>
      <c r="BA133" s="109"/>
      <c r="BB133" s="109"/>
      <c r="BC133" s="109"/>
      <c r="BD133" s="109"/>
      <c r="BE133" s="109"/>
      <c r="BF133" s="109"/>
    </row>
    <row r="134" spans="1:58" x14ac:dyDescent="0.15">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59"/>
      <c r="AV134" s="160"/>
      <c r="AW134" s="109"/>
      <c r="AX134" s="109"/>
      <c r="AY134" s="109"/>
      <c r="AZ134" s="109"/>
      <c r="BA134" s="109"/>
      <c r="BB134" s="109"/>
      <c r="BC134" s="109"/>
      <c r="BD134" s="109"/>
      <c r="BE134" s="109"/>
      <c r="BF134" s="109"/>
    </row>
    <row r="135" spans="1:58" x14ac:dyDescent="0.15">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59"/>
      <c r="AV135" s="160"/>
      <c r="AW135" s="109"/>
      <c r="AX135" s="109"/>
      <c r="AY135" s="109"/>
      <c r="AZ135" s="109"/>
      <c r="BA135" s="109"/>
      <c r="BB135" s="109"/>
      <c r="BC135" s="109"/>
      <c r="BD135" s="109"/>
      <c r="BE135" s="109"/>
      <c r="BF135" s="109"/>
    </row>
    <row r="136" spans="1:58" x14ac:dyDescent="0.15">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59"/>
      <c r="AV136" s="160"/>
      <c r="AW136" s="109"/>
      <c r="AX136" s="109"/>
      <c r="AY136" s="109"/>
      <c r="AZ136" s="109"/>
      <c r="BA136" s="109"/>
      <c r="BB136" s="109"/>
      <c r="BC136" s="109"/>
      <c r="BD136" s="109"/>
      <c r="BE136" s="109"/>
      <c r="BF136" s="109"/>
    </row>
    <row r="137" spans="1:58" x14ac:dyDescent="0.15">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59"/>
      <c r="AV137" s="160"/>
      <c r="AW137" s="109"/>
      <c r="AX137" s="109"/>
      <c r="AY137" s="109"/>
      <c r="AZ137" s="109"/>
      <c r="BA137" s="109"/>
      <c r="BB137" s="109"/>
      <c r="BC137" s="109"/>
      <c r="BD137" s="109"/>
      <c r="BE137" s="109"/>
      <c r="BF137" s="109"/>
    </row>
    <row r="138" spans="1:58" x14ac:dyDescent="0.15">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59"/>
      <c r="AV138" s="160"/>
      <c r="AW138" s="109"/>
      <c r="AX138" s="109"/>
      <c r="AY138" s="109"/>
      <c r="AZ138" s="109"/>
      <c r="BA138" s="109"/>
      <c r="BB138" s="109"/>
      <c r="BC138" s="109"/>
      <c r="BD138" s="109"/>
      <c r="BE138" s="109"/>
      <c r="BF138" s="109"/>
    </row>
    <row r="139" spans="1:58" x14ac:dyDescent="0.15">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59"/>
      <c r="AV139" s="160"/>
      <c r="AW139" s="109"/>
      <c r="AX139" s="109"/>
      <c r="AY139" s="109"/>
      <c r="AZ139" s="109"/>
      <c r="BA139" s="109"/>
      <c r="BB139" s="109"/>
      <c r="BC139" s="109"/>
      <c r="BD139" s="109"/>
      <c r="BE139" s="109"/>
      <c r="BF139" s="109"/>
    </row>
    <row r="140" spans="1:58" x14ac:dyDescent="0.15">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59"/>
      <c r="AV140" s="160"/>
      <c r="AW140" s="109"/>
      <c r="AX140" s="109"/>
      <c r="AY140" s="109"/>
      <c r="AZ140" s="109"/>
      <c r="BA140" s="109"/>
      <c r="BB140" s="109"/>
      <c r="BC140" s="109"/>
      <c r="BD140" s="109"/>
      <c r="BE140" s="109"/>
      <c r="BF140" s="109"/>
    </row>
    <row r="141" spans="1:58" x14ac:dyDescent="0.15">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59"/>
      <c r="AV141" s="160"/>
      <c r="AW141" s="109"/>
      <c r="AX141" s="109"/>
      <c r="AY141" s="109"/>
      <c r="AZ141" s="109"/>
      <c r="BA141" s="109"/>
      <c r="BB141" s="109"/>
      <c r="BC141" s="109"/>
      <c r="BD141" s="109"/>
      <c r="BE141" s="109"/>
      <c r="BF141" s="109"/>
    </row>
    <row r="142" spans="1:58" x14ac:dyDescent="0.15">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59"/>
      <c r="AV142" s="160"/>
      <c r="AW142" s="109"/>
      <c r="AX142" s="109"/>
      <c r="AY142" s="109"/>
      <c r="AZ142" s="109"/>
      <c r="BA142" s="109"/>
      <c r="BB142" s="109"/>
      <c r="BC142" s="109"/>
      <c r="BD142" s="109"/>
      <c r="BE142" s="109"/>
      <c r="BF142" s="109"/>
    </row>
    <row r="143" spans="1:58" x14ac:dyDescent="0.15">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59"/>
      <c r="AV143" s="160"/>
      <c r="AW143" s="109"/>
      <c r="AX143" s="109"/>
      <c r="AY143" s="109"/>
      <c r="AZ143" s="109"/>
      <c r="BA143" s="109"/>
      <c r="BB143" s="109"/>
      <c r="BC143" s="109"/>
      <c r="BD143" s="109"/>
      <c r="BE143" s="109"/>
      <c r="BF143" s="109"/>
    </row>
    <row r="144" spans="1:58" x14ac:dyDescent="0.15">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59"/>
      <c r="AV144" s="160"/>
      <c r="AW144" s="109"/>
      <c r="AX144" s="109"/>
      <c r="AY144" s="109"/>
      <c r="AZ144" s="109"/>
      <c r="BA144" s="109"/>
      <c r="BB144" s="109"/>
      <c r="BC144" s="109"/>
      <c r="BD144" s="109"/>
      <c r="BE144" s="109"/>
      <c r="BF144" s="109"/>
    </row>
    <row r="145" spans="1:58" x14ac:dyDescent="0.15">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59"/>
      <c r="AV145" s="160"/>
      <c r="AW145" s="109"/>
      <c r="AX145" s="109"/>
      <c r="AY145" s="109"/>
      <c r="AZ145" s="109"/>
      <c r="BA145" s="109"/>
      <c r="BB145" s="109"/>
      <c r="BC145" s="109"/>
      <c r="BD145" s="109"/>
      <c r="BE145" s="109"/>
      <c r="BF145" s="109"/>
    </row>
  </sheetData>
  <sheetProtection algorithmName="SHA-512" hashValue="hGC4OEzkH1aqerxdVkzg3XuP0CZ1S+SxI8GWgrsmjVhp6hgvToQqJoJCGbGZu+2Cqq2XxM5fv796gBleNrs6AA==" saltValue="OLs6FozMkpDSXCn4Rd2jEw==" spinCount="100000" sheet="1" objects="1" scenarios="1"/>
  <mergeCells count="100">
    <mergeCell ref="B106:C108"/>
    <mergeCell ref="D106:I108"/>
    <mergeCell ref="J106:AQ108"/>
    <mergeCell ref="AR106:AS108"/>
    <mergeCell ref="B98:C102"/>
    <mergeCell ref="D98:I102"/>
    <mergeCell ref="J98:AQ102"/>
    <mergeCell ref="AR98:AS102"/>
    <mergeCell ref="B103:C105"/>
    <mergeCell ref="D103:I105"/>
    <mergeCell ref="J103:AQ105"/>
    <mergeCell ref="AR103:AS105"/>
    <mergeCell ref="B89:C93"/>
    <mergeCell ref="D89:I93"/>
    <mergeCell ref="J89:AQ93"/>
    <mergeCell ref="AR89:AS93"/>
    <mergeCell ref="B94:C97"/>
    <mergeCell ref="D94:I97"/>
    <mergeCell ref="J94:AQ97"/>
    <mergeCell ref="AR94:AS97"/>
    <mergeCell ref="B79:C83"/>
    <mergeCell ref="D79:I83"/>
    <mergeCell ref="J79:AQ83"/>
    <mergeCell ref="AR79:AS83"/>
    <mergeCell ref="B84:C88"/>
    <mergeCell ref="D84:I88"/>
    <mergeCell ref="J84:AQ88"/>
    <mergeCell ref="AR84:AS88"/>
    <mergeCell ref="B76:C78"/>
    <mergeCell ref="D76:I78"/>
    <mergeCell ref="J76:AQ78"/>
    <mergeCell ref="AR76:AS78"/>
    <mergeCell ref="B73:C75"/>
    <mergeCell ref="D73:I75"/>
    <mergeCell ref="J73:AQ75"/>
    <mergeCell ref="AR73:AS75"/>
    <mergeCell ref="B71:AS72"/>
    <mergeCell ref="A65:AT66"/>
    <mergeCell ref="A67:W68"/>
    <mergeCell ref="AP67:AT68"/>
    <mergeCell ref="B69:J70"/>
    <mergeCell ref="B60:C63"/>
    <mergeCell ref="D60:I63"/>
    <mergeCell ref="J60:AQ63"/>
    <mergeCell ref="AR60:AS63"/>
    <mergeCell ref="B57:C59"/>
    <mergeCell ref="D57:I59"/>
    <mergeCell ref="J57:AQ59"/>
    <mergeCell ref="AR57:AS59"/>
    <mergeCell ref="B53:C56"/>
    <mergeCell ref="D53:I56"/>
    <mergeCell ref="J53:AQ56"/>
    <mergeCell ref="AR53:AS56"/>
    <mergeCell ref="B49:C52"/>
    <mergeCell ref="D49:I52"/>
    <mergeCell ref="J49:AQ52"/>
    <mergeCell ref="AR49:AS52"/>
    <mergeCell ref="AR40:AS42"/>
    <mergeCell ref="B46:C48"/>
    <mergeCell ref="D46:I48"/>
    <mergeCell ref="J46:AQ48"/>
    <mergeCell ref="AR46:AS48"/>
    <mergeCell ref="J18:AS21"/>
    <mergeCell ref="B43:C45"/>
    <mergeCell ref="D43:I45"/>
    <mergeCell ref="J43:AQ45"/>
    <mergeCell ref="AR43:AS45"/>
    <mergeCell ref="B34:C36"/>
    <mergeCell ref="D34:I36"/>
    <mergeCell ref="J34:AQ36"/>
    <mergeCell ref="AR34:AS36"/>
    <mergeCell ref="B37:C39"/>
    <mergeCell ref="D37:I39"/>
    <mergeCell ref="J37:AQ39"/>
    <mergeCell ref="AR37:AS39"/>
    <mergeCell ref="B40:C42"/>
    <mergeCell ref="D40:I42"/>
    <mergeCell ref="J40:AQ42"/>
    <mergeCell ref="B32:AS33"/>
    <mergeCell ref="B8:I9"/>
    <mergeCell ref="J8:AS9"/>
    <mergeCell ref="B10:I11"/>
    <mergeCell ref="J10:AS11"/>
    <mergeCell ref="B12:I13"/>
    <mergeCell ref="J12:AS13"/>
    <mergeCell ref="B22:R23"/>
    <mergeCell ref="B24:I25"/>
    <mergeCell ref="J24:AS25"/>
    <mergeCell ref="L28:AS29"/>
    <mergeCell ref="B30:J31"/>
    <mergeCell ref="B14:I15"/>
    <mergeCell ref="J14:U15"/>
    <mergeCell ref="B16:R17"/>
    <mergeCell ref="B18:I21"/>
    <mergeCell ref="B6:J7"/>
    <mergeCell ref="A1:AT2"/>
    <mergeCell ref="A3:W4"/>
    <mergeCell ref="X3:AO4"/>
    <mergeCell ref="AP3:AT4"/>
    <mergeCell ref="B5:AS5"/>
  </mergeCells>
  <phoneticPr fontId="1"/>
  <conditionalFormatting sqref="J14:U15">
    <cfRule type="expression" dxfId="25" priority="6">
      <formula>$AV$14="OK"</formula>
    </cfRule>
  </conditionalFormatting>
  <conditionalFormatting sqref="J10:AS11">
    <cfRule type="expression" dxfId="24" priority="7">
      <formula>$AV$10="OK"</formula>
    </cfRule>
  </conditionalFormatting>
  <conditionalFormatting sqref="J18:AS21">
    <cfRule type="expression" dxfId="23" priority="5">
      <formula>$AV$19="OK"</formula>
    </cfRule>
  </conditionalFormatting>
  <conditionalFormatting sqref="J24:AS25 J28:L28 J29:K29 J27:AS27">
    <cfRule type="expression" dxfId="22" priority="4">
      <formula>$AV$24="OK"</formula>
    </cfRule>
  </conditionalFormatting>
  <conditionalFormatting sqref="X3:AO4">
    <cfRule type="expression" dxfId="21" priority="3">
      <formula>$AV$3=$AU$3</formula>
    </cfRule>
  </conditionalFormatting>
  <conditionalFormatting sqref="AR34:AS36">
    <cfRule type="expression" dxfId="20" priority="23">
      <formula>$AU$35=TRUE</formula>
    </cfRule>
  </conditionalFormatting>
  <conditionalFormatting sqref="AR37:AS39">
    <cfRule type="expression" dxfId="19" priority="22">
      <formula>$AU$38=TRUE</formula>
    </cfRule>
  </conditionalFormatting>
  <conditionalFormatting sqref="AR40:AS42">
    <cfRule type="expression" dxfId="18" priority="21">
      <formula>$AU$41=TRUE</formula>
    </cfRule>
  </conditionalFormatting>
  <conditionalFormatting sqref="AR43:AS45">
    <cfRule type="expression" dxfId="17" priority="20">
      <formula>$AU$44=TRUE</formula>
    </cfRule>
  </conditionalFormatting>
  <conditionalFormatting sqref="AR49:AS52">
    <cfRule type="expression" dxfId="16" priority="19">
      <formula>$AU$51=TRUE</formula>
    </cfRule>
  </conditionalFormatting>
  <conditionalFormatting sqref="AR53:AS56">
    <cfRule type="expression" dxfId="15" priority="18">
      <formula>$AU$55=TRUE</formula>
    </cfRule>
  </conditionalFormatting>
  <conditionalFormatting sqref="AR57:AS59">
    <cfRule type="expression" dxfId="14" priority="17">
      <formula>$AU$58=TRUE</formula>
    </cfRule>
  </conditionalFormatting>
  <conditionalFormatting sqref="AR73:AS75">
    <cfRule type="expression" dxfId="13" priority="16">
      <formula>$AU$74=TRUE</formula>
    </cfRule>
  </conditionalFormatting>
  <conditionalFormatting sqref="AR76:AS78">
    <cfRule type="expression" dxfId="12" priority="15">
      <formula>$AU$77=TRUE</formula>
    </cfRule>
  </conditionalFormatting>
  <conditionalFormatting sqref="AR79:AS83">
    <cfRule type="expression" dxfId="11" priority="14">
      <formula>$AU$81=TRUE</formula>
    </cfRule>
  </conditionalFormatting>
  <conditionalFormatting sqref="AR84:AS88">
    <cfRule type="expression" dxfId="10" priority="13">
      <formula>$AU$86=TRUE</formula>
    </cfRule>
  </conditionalFormatting>
  <conditionalFormatting sqref="AR89:AS93">
    <cfRule type="expression" dxfId="9" priority="12">
      <formula>$AU$91=TRUE</formula>
    </cfRule>
  </conditionalFormatting>
  <conditionalFormatting sqref="AR94:AS97">
    <cfRule type="expression" dxfId="8" priority="11">
      <formula>$AU$95=TRUE</formula>
    </cfRule>
  </conditionalFormatting>
  <conditionalFormatting sqref="AR98:AS102">
    <cfRule type="expression" dxfId="7" priority="10">
      <formula>$AU$100=TRUE</formula>
    </cfRule>
  </conditionalFormatting>
  <conditionalFormatting sqref="AR103:AS105">
    <cfRule type="expression" dxfId="6" priority="9">
      <formula>$AU$104=TRUE</formula>
    </cfRule>
  </conditionalFormatting>
  <conditionalFormatting sqref="AR106:AS108">
    <cfRule type="expression" dxfId="5" priority="8">
      <formula>$AU$107=TRUE</formula>
    </cfRule>
  </conditionalFormatting>
  <conditionalFormatting sqref="AR46:AS48">
    <cfRule type="expression" dxfId="4" priority="2">
      <formula>$AU$47=TRUE</formula>
    </cfRule>
  </conditionalFormatting>
  <conditionalFormatting sqref="AR60:AS63">
    <cfRule type="expression" dxfId="3" priority="24">
      <formula>$AU$61=TRUE</formula>
    </cfRule>
  </conditionalFormatting>
  <conditionalFormatting sqref="J12:AS13">
    <cfRule type="expression" dxfId="2" priority="1">
      <formula>$AV$12="OK"</formula>
    </cfRule>
  </conditionalFormatting>
  <hyperlinks>
    <hyperlink ref="W15" r:id="rId1" xr:uid="{3D1C775E-A367-455A-B78A-084FAA4907E1}"/>
  </hyperlinks>
  <printOptions horizontalCentered="1"/>
  <pageMargins left="0.23622047244094491" right="0.23622047244094491" top="0.35433070866141736" bottom="0.35433070866141736" header="0.11811023622047245" footer="0.11811023622047245"/>
  <pageSetup paperSize="9" fitToHeight="0" orientation="portrait" r:id="rId2"/>
  <rowBreaks count="1" manualBreakCount="1">
    <brk id="64" max="46" man="1"/>
  </row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locked="0" defaultSize="0" autoFill="0" autoLine="0" autoPict="0">
                <anchor moveWithCells="1">
                  <from>
                    <xdr:col>43</xdr:col>
                    <xdr:colOff>66675</xdr:colOff>
                    <xdr:row>34</xdr:row>
                    <xdr:rowOff>9525</xdr:rowOff>
                  </from>
                  <to>
                    <xdr:col>44</xdr:col>
                    <xdr:colOff>114300</xdr:colOff>
                    <xdr:row>35</xdr:row>
                    <xdr:rowOff>0</xdr:rowOff>
                  </to>
                </anchor>
              </controlPr>
            </control>
          </mc:Choice>
        </mc:AlternateContent>
        <mc:AlternateContent xmlns:mc="http://schemas.openxmlformats.org/markup-compatibility/2006">
          <mc:Choice Requires="x14">
            <control shapeId="4098" r:id="rId6" name="Check Box 2">
              <controlPr locked="0" defaultSize="0" autoFill="0" autoLine="0" autoPict="0">
                <anchor moveWithCells="1">
                  <from>
                    <xdr:col>43</xdr:col>
                    <xdr:colOff>66675</xdr:colOff>
                    <xdr:row>39</xdr:row>
                    <xdr:rowOff>123825</xdr:rowOff>
                  </from>
                  <to>
                    <xdr:col>44</xdr:col>
                    <xdr:colOff>104775</xdr:colOff>
                    <xdr:row>40</xdr:row>
                    <xdr:rowOff>152400</xdr:rowOff>
                  </to>
                </anchor>
              </controlPr>
            </control>
          </mc:Choice>
        </mc:AlternateContent>
        <mc:AlternateContent xmlns:mc="http://schemas.openxmlformats.org/markup-compatibility/2006">
          <mc:Choice Requires="x14">
            <control shapeId="4099" r:id="rId7" name="Check Box 3">
              <controlPr locked="0" defaultSize="0" autoFill="0" autoLine="0" autoPict="0">
                <anchor moveWithCells="1">
                  <from>
                    <xdr:col>43</xdr:col>
                    <xdr:colOff>66675</xdr:colOff>
                    <xdr:row>42</xdr:row>
                    <xdr:rowOff>123825</xdr:rowOff>
                  </from>
                  <to>
                    <xdr:col>44</xdr:col>
                    <xdr:colOff>104775</xdr:colOff>
                    <xdr:row>43</xdr:row>
                    <xdr:rowOff>142875</xdr:rowOff>
                  </to>
                </anchor>
              </controlPr>
            </control>
          </mc:Choice>
        </mc:AlternateContent>
        <mc:AlternateContent xmlns:mc="http://schemas.openxmlformats.org/markup-compatibility/2006">
          <mc:Choice Requires="x14">
            <control shapeId="4100" r:id="rId8" name="Check Box 4">
              <controlPr locked="0" defaultSize="0" autoFill="0" autoLine="0" autoPict="0">
                <anchor moveWithCells="1">
                  <from>
                    <xdr:col>43</xdr:col>
                    <xdr:colOff>66675</xdr:colOff>
                    <xdr:row>49</xdr:row>
                    <xdr:rowOff>152400</xdr:rowOff>
                  </from>
                  <to>
                    <xdr:col>44</xdr:col>
                    <xdr:colOff>104775</xdr:colOff>
                    <xdr:row>51</xdr:row>
                    <xdr:rowOff>28575</xdr:rowOff>
                  </to>
                </anchor>
              </controlPr>
            </control>
          </mc:Choice>
        </mc:AlternateContent>
        <mc:AlternateContent xmlns:mc="http://schemas.openxmlformats.org/markup-compatibility/2006">
          <mc:Choice Requires="x14">
            <control shapeId="4101" r:id="rId9" name="Check Box 5">
              <controlPr locked="0" defaultSize="0" autoFill="0" autoLine="0" autoPict="0">
                <anchor moveWithCells="1">
                  <from>
                    <xdr:col>43</xdr:col>
                    <xdr:colOff>66675</xdr:colOff>
                    <xdr:row>53</xdr:row>
                    <xdr:rowOff>104775</xdr:rowOff>
                  </from>
                  <to>
                    <xdr:col>44</xdr:col>
                    <xdr:colOff>104775</xdr:colOff>
                    <xdr:row>54</xdr:row>
                    <xdr:rowOff>142875</xdr:rowOff>
                  </to>
                </anchor>
              </controlPr>
            </control>
          </mc:Choice>
        </mc:AlternateContent>
        <mc:AlternateContent xmlns:mc="http://schemas.openxmlformats.org/markup-compatibility/2006">
          <mc:Choice Requires="x14">
            <control shapeId="4102" r:id="rId10" name="Check Box 6">
              <controlPr locked="0" defaultSize="0" autoFill="0" autoLine="0" autoPict="0">
                <anchor moveWithCells="1">
                  <from>
                    <xdr:col>43</xdr:col>
                    <xdr:colOff>66675</xdr:colOff>
                    <xdr:row>56</xdr:row>
                    <xdr:rowOff>123825</xdr:rowOff>
                  </from>
                  <to>
                    <xdr:col>44</xdr:col>
                    <xdr:colOff>104775</xdr:colOff>
                    <xdr:row>57</xdr:row>
                    <xdr:rowOff>152400</xdr:rowOff>
                  </to>
                </anchor>
              </controlPr>
            </control>
          </mc:Choice>
        </mc:AlternateContent>
        <mc:AlternateContent xmlns:mc="http://schemas.openxmlformats.org/markup-compatibility/2006">
          <mc:Choice Requires="x14">
            <control shapeId="4103" r:id="rId11" name="Check Box 7">
              <controlPr locked="0" defaultSize="0" autoFill="0" autoLine="0" autoPict="0">
                <anchor moveWithCells="1">
                  <from>
                    <xdr:col>43</xdr:col>
                    <xdr:colOff>47625</xdr:colOff>
                    <xdr:row>60</xdr:row>
                    <xdr:rowOff>9525</xdr:rowOff>
                  </from>
                  <to>
                    <xdr:col>44</xdr:col>
                    <xdr:colOff>104775</xdr:colOff>
                    <xdr:row>61</xdr:row>
                    <xdr:rowOff>0</xdr:rowOff>
                  </to>
                </anchor>
              </controlPr>
            </control>
          </mc:Choice>
        </mc:AlternateContent>
        <mc:AlternateContent xmlns:mc="http://schemas.openxmlformats.org/markup-compatibility/2006">
          <mc:Choice Requires="x14">
            <control shapeId="4104" r:id="rId12" name="Check Box 8">
              <controlPr locked="0" defaultSize="0" autoFill="0" autoLine="0" autoPict="0">
                <anchor moveWithCells="1">
                  <from>
                    <xdr:col>43</xdr:col>
                    <xdr:colOff>66675</xdr:colOff>
                    <xdr:row>72</xdr:row>
                    <xdr:rowOff>123825</xdr:rowOff>
                  </from>
                  <to>
                    <xdr:col>44</xdr:col>
                    <xdr:colOff>104775</xdr:colOff>
                    <xdr:row>74</xdr:row>
                    <xdr:rowOff>28575</xdr:rowOff>
                  </to>
                </anchor>
              </controlPr>
            </control>
          </mc:Choice>
        </mc:AlternateContent>
        <mc:AlternateContent xmlns:mc="http://schemas.openxmlformats.org/markup-compatibility/2006">
          <mc:Choice Requires="x14">
            <control shapeId="4105" r:id="rId13" name="Check Box 9">
              <controlPr locked="0" defaultSize="0" autoFill="0" autoLine="0" autoPict="0">
                <anchor moveWithCells="1">
                  <from>
                    <xdr:col>43</xdr:col>
                    <xdr:colOff>66675</xdr:colOff>
                    <xdr:row>75</xdr:row>
                    <xdr:rowOff>123825</xdr:rowOff>
                  </from>
                  <to>
                    <xdr:col>44</xdr:col>
                    <xdr:colOff>104775</xdr:colOff>
                    <xdr:row>77</xdr:row>
                    <xdr:rowOff>9525</xdr:rowOff>
                  </to>
                </anchor>
              </controlPr>
            </control>
          </mc:Choice>
        </mc:AlternateContent>
        <mc:AlternateContent xmlns:mc="http://schemas.openxmlformats.org/markup-compatibility/2006">
          <mc:Choice Requires="x14">
            <control shapeId="4106" r:id="rId14" name="Check Box 10">
              <controlPr locked="0" defaultSize="0" autoFill="0" autoLine="0" autoPict="0">
                <anchor moveWithCells="1">
                  <from>
                    <xdr:col>43</xdr:col>
                    <xdr:colOff>76200</xdr:colOff>
                    <xdr:row>80</xdr:row>
                    <xdr:rowOff>104775</xdr:rowOff>
                  </from>
                  <to>
                    <xdr:col>44</xdr:col>
                    <xdr:colOff>123825</xdr:colOff>
                    <xdr:row>80</xdr:row>
                    <xdr:rowOff>371475</xdr:rowOff>
                  </to>
                </anchor>
              </controlPr>
            </control>
          </mc:Choice>
        </mc:AlternateContent>
        <mc:AlternateContent xmlns:mc="http://schemas.openxmlformats.org/markup-compatibility/2006">
          <mc:Choice Requires="x14">
            <control shapeId="4107" r:id="rId15" name="Check Box 11">
              <controlPr locked="0" defaultSize="0" autoFill="0" autoLine="0" autoPict="0">
                <anchor moveWithCells="1">
                  <from>
                    <xdr:col>43</xdr:col>
                    <xdr:colOff>66675</xdr:colOff>
                    <xdr:row>84</xdr:row>
                    <xdr:rowOff>114300</xdr:rowOff>
                  </from>
                  <to>
                    <xdr:col>44</xdr:col>
                    <xdr:colOff>104775</xdr:colOff>
                    <xdr:row>86</xdr:row>
                    <xdr:rowOff>28575</xdr:rowOff>
                  </to>
                </anchor>
              </controlPr>
            </control>
          </mc:Choice>
        </mc:AlternateContent>
        <mc:AlternateContent xmlns:mc="http://schemas.openxmlformats.org/markup-compatibility/2006">
          <mc:Choice Requires="x14">
            <control shapeId="4108" r:id="rId16" name="Check Box 12">
              <controlPr locked="0" defaultSize="0" autoFill="0" autoLine="0" autoPict="0">
                <anchor moveWithCells="1">
                  <from>
                    <xdr:col>43</xdr:col>
                    <xdr:colOff>66675</xdr:colOff>
                    <xdr:row>89</xdr:row>
                    <xdr:rowOff>123825</xdr:rowOff>
                  </from>
                  <to>
                    <xdr:col>44</xdr:col>
                    <xdr:colOff>104775</xdr:colOff>
                    <xdr:row>91</xdr:row>
                    <xdr:rowOff>28575</xdr:rowOff>
                  </to>
                </anchor>
              </controlPr>
            </control>
          </mc:Choice>
        </mc:AlternateContent>
        <mc:AlternateContent xmlns:mc="http://schemas.openxmlformats.org/markup-compatibility/2006">
          <mc:Choice Requires="x14">
            <control shapeId="4109" r:id="rId17" name="Check Box 13">
              <controlPr locked="0" defaultSize="0" autoFill="0" autoLine="0" autoPict="0">
                <anchor moveWithCells="1">
                  <from>
                    <xdr:col>43</xdr:col>
                    <xdr:colOff>66675</xdr:colOff>
                    <xdr:row>94</xdr:row>
                    <xdr:rowOff>47625</xdr:rowOff>
                  </from>
                  <to>
                    <xdr:col>44</xdr:col>
                    <xdr:colOff>104775</xdr:colOff>
                    <xdr:row>95</xdr:row>
                    <xdr:rowOff>85725</xdr:rowOff>
                  </to>
                </anchor>
              </controlPr>
            </control>
          </mc:Choice>
        </mc:AlternateContent>
        <mc:AlternateContent xmlns:mc="http://schemas.openxmlformats.org/markup-compatibility/2006">
          <mc:Choice Requires="x14">
            <control shapeId="4110" r:id="rId18" name="Check Box 14">
              <controlPr locked="0" defaultSize="0" autoFill="0" autoLine="0" autoPict="0">
                <anchor moveWithCells="1">
                  <from>
                    <xdr:col>43</xdr:col>
                    <xdr:colOff>66675</xdr:colOff>
                    <xdr:row>98</xdr:row>
                    <xdr:rowOff>114300</xdr:rowOff>
                  </from>
                  <to>
                    <xdr:col>44</xdr:col>
                    <xdr:colOff>104775</xdr:colOff>
                    <xdr:row>99</xdr:row>
                    <xdr:rowOff>152400</xdr:rowOff>
                  </to>
                </anchor>
              </controlPr>
            </control>
          </mc:Choice>
        </mc:AlternateContent>
        <mc:AlternateContent xmlns:mc="http://schemas.openxmlformats.org/markup-compatibility/2006">
          <mc:Choice Requires="x14">
            <control shapeId="4111" r:id="rId19" name="Check Box 15">
              <controlPr locked="0" defaultSize="0" autoFill="0" autoLine="0" autoPict="0">
                <anchor moveWithCells="1">
                  <from>
                    <xdr:col>43</xdr:col>
                    <xdr:colOff>66675</xdr:colOff>
                    <xdr:row>102</xdr:row>
                    <xdr:rowOff>219075</xdr:rowOff>
                  </from>
                  <to>
                    <xdr:col>44</xdr:col>
                    <xdr:colOff>104775</xdr:colOff>
                    <xdr:row>104</xdr:row>
                    <xdr:rowOff>0</xdr:rowOff>
                  </to>
                </anchor>
              </controlPr>
            </control>
          </mc:Choice>
        </mc:AlternateContent>
        <mc:AlternateContent xmlns:mc="http://schemas.openxmlformats.org/markup-compatibility/2006">
          <mc:Choice Requires="x14">
            <control shapeId="4112" r:id="rId20" name="Check Box 16">
              <controlPr locked="0" defaultSize="0" autoFill="0" autoLine="0" autoPict="0">
                <anchor moveWithCells="1">
                  <from>
                    <xdr:col>43</xdr:col>
                    <xdr:colOff>66675</xdr:colOff>
                    <xdr:row>105</xdr:row>
                    <xdr:rowOff>180975</xdr:rowOff>
                  </from>
                  <to>
                    <xdr:col>44</xdr:col>
                    <xdr:colOff>104775</xdr:colOff>
                    <xdr:row>107</xdr:row>
                    <xdr:rowOff>9525</xdr:rowOff>
                  </to>
                </anchor>
              </controlPr>
            </control>
          </mc:Choice>
        </mc:AlternateContent>
        <mc:AlternateContent xmlns:mc="http://schemas.openxmlformats.org/markup-compatibility/2006">
          <mc:Choice Requires="x14">
            <control shapeId="4113" r:id="rId21" name="Check Box 17">
              <controlPr locked="0" defaultSize="0" autoFill="0" autoLine="0" autoPict="0">
                <anchor moveWithCells="1">
                  <from>
                    <xdr:col>43</xdr:col>
                    <xdr:colOff>66675</xdr:colOff>
                    <xdr:row>36</xdr:row>
                    <xdr:rowOff>123825</xdr:rowOff>
                  </from>
                  <to>
                    <xdr:col>44</xdr:col>
                    <xdr:colOff>104775</xdr:colOff>
                    <xdr:row>38</xdr:row>
                    <xdr:rowOff>0</xdr:rowOff>
                  </to>
                </anchor>
              </controlPr>
            </control>
          </mc:Choice>
        </mc:AlternateContent>
        <mc:AlternateContent xmlns:mc="http://schemas.openxmlformats.org/markup-compatibility/2006">
          <mc:Choice Requires="x14">
            <control shapeId="4114" r:id="rId22" name="Check Box 18">
              <controlPr locked="0" defaultSize="0" autoFill="0" autoLine="0" autoPict="0">
                <anchor moveWithCells="1">
                  <from>
                    <xdr:col>9</xdr:col>
                    <xdr:colOff>38100</xdr:colOff>
                    <xdr:row>27</xdr:row>
                    <xdr:rowOff>66675</xdr:rowOff>
                  </from>
                  <to>
                    <xdr:col>10</xdr:col>
                    <xdr:colOff>85725</xdr:colOff>
                    <xdr:row>28</xdr:row>
                    <xdr:rowOff>104775</xdr:rowOff>
                  </to>
                </anchor>
              </controlPr>
            </control>
          </mc:Choice>
        </mc:AlternateContent>
        <mc:AlternateContent xmlns:mc="http://schemas.openxmlformats.org/markup-compatibility/2006">
          <mc:Choice Requires="x14">
            <control shapeId="4115" r:id="rId23" name="Check Box 19">
              <controlPr locked="0" defaultSize="0" autoFill="0" autoLine="0" autoPict="0">
                <anchor moveWithCells="1">
                  <from>
                    <xdr:col>43</xdr:col>
                    <xdr:colOff>66675</xdr:colOff>
                    <xdr:row>45</xdr:row>
                    <xdr:rowOff>123825</xdr:rowOff>
                  </from>
                  <to>
                    <xdr:col>44</xdr:col>
                    <xdr:colOff>104775</xdr:colOff>
                    <xdr:row>46</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F0AB9-97CD-4D19-B155-50B952E51230}">
  <sheetPr codeName="Sheet6">
    <tabColor rgb="FFFFFF00"/>
    <pageSetUpPr fitToPage="1"/>
  </sheetPr>
  <dimension ref="B2:AU17"/>
  <sheetViews>
    <sheetView view="pageBreakPreview" zoomScale="115" zoomScaleNormal="55" zoomScaleSheetLayoutView="115" workbookViewId="0"/>
  </sheetViews>
  <sheetFormatPr defaultColWidth="2.875" defaultRowHeight="13.5" x14ac:dyDescent="0.15"/>
  <sheetData>
    <row r="2" spans="2:47" ht="18.75" customHeight="1" x14ac:dyDescent="0.15">
      <c r="B2" s="511" t="s">
        <v>347</v>
      </c>
      <c r="C2" s="512"/>
      <c r="D2" s="512"/>
      <c r="E2" s="512"/>
      <c r="F2" s="512"/>
      <c r="G2" s="513" t="s">
        <v>226</v>
      </c>
      <c r="H2" s="513"/>
      <c r="I2" s="513"/>
      <c r="J2" s="513"/>
      <c r="K2" s="513"/>
      <c r="L2" s="513"/>
      <c r="M2" s="514" t="str">
        <f>製品カテゴリ</f>
        <v>配膳ロボット</v>
      </c>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row>
    <row r="3" spans="2:47" ht="18.75" customHeight="1" x14ac:dyDescent="0.15">
      <c r="B3" s="512"/>
      <c r="C3" s="512"/>
      <c r="D3" s="512"/>
      <c r="E3" s="512"/>
      <c r="F3" s="512"/>
      <c r="G3" s="513" t="s">
        <v>348</v>
      </c>
      <c r="H3" s="513"/>
      <c r="I3" s="513"/>
      <c r="J3" s="513"/>
      <c r="K3" s="513"/>
      <c r="L3" s="513"/>
      <c r="M3" s="514" t="str">
        <f>'②製品審査申請書（事務局用）'!J33</f>
        <v xml:space="preserve">                  </v>
      </c>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row>
    <row r="4" spans="2:47" x14ac:dyDescent="0.15">
      <c r="B4" s="508" t="s">
        <v>2</v>
      </c>
      <c r="C4" s="508"/>
      <c r="D4" s="508"/>
      <c r="E4" s="508"/>
      <c r="F4" s="508"/>
      <c r="G4" s="509" t="s">
        <v>349</v>
      </c>
      <c r="H4" s="509"/>
      <c r="I4" s="509"/>
      <c r="J4" s="509"/>
      <c r="K4" s="509"/>
      <c r="L4" s="509"/>
      <c r="M4" s="509" t="s">
        <v>350</v>
      </c>
      <c r="N4" s="509"/>
      <c r="O4" s="509"/>
      <c r="P4" s="509"/>
      <c r="Q4" s="509"/>
      <c r="R4" s="509"/>
      <c r="S4" s="509"/>
      <c r="T4" s="509"/>
      <c r="U4" s="509"/>
      <c r="V4" s="509"/>
      <c r="W4" s="509"/>
      <c r="X4" s="509"/>
      <c r="Y4" s="509"/>
      <c r="Z4" s="509"/>
      <c r="AA4" s="509"/>
      <c r="AB4" s="509"/>
      <c r="AC4" s="509"/>
      <c r="AD4" s="509"/>
      <c r="AE4" s="509"/>
      <c r="AF4" s="510" t="s">
        <v>351</v>
      </c>
      <c r="AG4" s="510"/>
      <c r="AH4" s="510"/>
      <c r="AI4" s="510"/>
      <c r="AJ4" s="510"/>
      <c r="AK4" s="510"/>
      <c r="AL4" s="510"/>
      <c r="AM4" s="510"/>
      <c r="AN4" s="510"/>
      <c r="AO4" s="510"/>
      <c r="AP4" s="510"/>
      <c r="AQ4" s="510"/>
      <c r="AR4" s="510"/>
      <c r="AS4" s="510"/>
      <c r="AT4" s="510"/>
      <c r="AU4" s="510"/>
    </row>
    <row r="5" spans="2:47" ht="23.25" customHeight="1" x14ac:dyDescent="0.15">
      <c r="B5" s="515" t="s">
        <v>352</v>
      </c>
      <c r="C5" s="515"/>
      <c r="D5" s="515"/>
      <c r="E5" s="515"/>
      <c r="F5" s="515"/>
      <c r="G5" s="516" t="s">
        <v>353</v>
      </c>
      <c r="H5" s="516"/>
      <c r="I5" s="516"/>
      <c r="J5" s="516"/>
      <c r="K5" s="516"/>
      <c r="L5" s="516"/>
      <c r="M5" s="517">
        <f>製品名称</f>
        <v>0</v>
      </c>
      <c r="N5" s="517"/>
      <c r="O5" s="517"/>
      <c r="P5" s="517"/>
      <c r="Q5" s="517"/>
      <c r="R5" s="517"/>
      <c r="S5" s="517"/>
      <c r="T5" s="517"/>
      <c r="U5" s="517"/>
      <c r="V5" s="517"/>
      <c r="W5" s="517"/>
      <c r="X5" s="517"/>
      <c r="Y5" s="517"/>
      <c r="Z5" s="517"/>
      <c r="AA5" s="517"/>
      <c r="AB5" s="517"/>
      <c r="AC5" s="517"/>
      <c r="AD5" s="517"/>
      <c r="AE5" s="517"/>
      <c r="AF5" s="518" t="s">
        <v>354</v>
      </c>
      <c r="AG5" s="519"/>
      <c r="AH5" s="519"/>
      <c r="AI5" s="519"/>
      <c r="AJ5" s="519"/>
      <c r="AK5" s="519"/>
      <c r="AL5" s="519"/>
      <c r="AM5" s="519"/>
      <c r="AN5" s="519"/>
      <c r="AO5" s="519"/>
      <c r="AP5" s="519"/>
      <c r="AQ5" s="519"/>
      <c r="AR5" s="519"/>
      <c r="AS5" s="519"/>
      <c r="AT5" s="519"/>
      <c r="AU5" s="519"/>
    </row>
    <row r="6" spans="2:47" x14ac:dyDescent="0.15">
      <c r="B6" s="515"/>
      <c r="C6" s="515"/>
      <c r="D6" s="515"/>
      <c r="E6" s="515"/>
      <c r="F6" s="515"/>
      <c r="G6" s="516" t="s">
        <v>355</v>
      </c>
      <c r="H6" s="516"/>
      <c r="I6" s="516"/>
      <c r="J6" s="516"/>
      <c r="K6" s="516"/>
      <c r="L6" s="516"/>
      <c r="M6" s="520">
        <f>製品概要</f>
        <v>0</v>
      </c>
      <c r="N6" s="520"/>
      <c r="O6" s="520"/>
      <c r="P6" s="520"/>
      <c r="Q6" s="520"/>
      <c r="R6" s="520"/>
      <c r="S6" s="520"/>
      <c r="T6" s="520"/>
      <c r="U6" s="520"/>
      <c r="V6" s="520"/>
      <c r="W6" s="520"/>
      <c r="X6" s="520"/>
      <c r="Y6" s="520"/>
      <c r="Z6" s="520"/>
      <c r="AA6" s="520"/>
      <c r="AB6" s="520"/>
      <c r="AC6" s="520"/>
      <c r="AD6" s="520"/>
      <c r="AE6" s="520"/>
      <c r="AF6" s="519"/>
      <c r="AG6" s="519"/>
      <c r="AH6" s="519"/>
      <c r="AI6" s="519"/>
      <c r="AJ6" s="519"/>
      <c r="AK6" s="519"/>
      <c r="AL6" s="519"/>
      <c r="AM6" s="519"/>
      <c r="AN6" s="519"/>
      <c r="AO6" s="519"/>
      <c r="AP6" s="519"/>
      <c r="AQ6" s="519"/>
      <c r="AR6" s="519"/>
      <c r="AS6" s="519"/>
      <c r="AT6" s="519"/>
      <c r="AU6" s="519"/>
    </row>
    <row r="7" spans="2:47" x14ac:dyDescent="0.15">
      <c r="B7" s="515"/>
      <c r="C7" s="515"/>
      <c r="D7" s="515"/>
      <c r="E7" s="515"/>
      <c r="F7" s="515"/>
      <c r="G7" s="516"/>
      <c r="H7" s="516"/>
      <c r="I7" s="516"/>
      <c r="J7" s="516"/>
      <c r="K7" s="516"/>
      <c r="L7" s="516"/>
      <c r="M7" s="520"/>
      <c r="N7" s="520"/>
      <c r="O7" s="520"/>
      <c r="P7" s="520"/>
      <c r="Q7" s="520"/>
      <c r="R7" s="520"/>
      <c r="S7" s="520"/>
      <c r="T7" s="520"/>
      <c r="U7" s="520"/>
      <c r="V7" s="520"/>
      <c r="W7" s="520"/>
      <c r="X7" s="520"/>
      <c r="Y7" s="520"/>
      <c r="Z7" s="520"/>
      <c r="AA7" s="520"/>
      <c r="AB7" s="520"/>
      <c r="AC7" s="520"/>
      <c r="AD7" s="520"/>
      <c r="AE7" s="520"/>
      <c r="AF7" s="519"/>
      <c r="AG7" s="519"/>
      <c r="AH7" s="519"/>
      <c r="AI7" s="519"/>
      <c r="AJ7" s="519"/>
      <c r="AK7" s="519"/>
      <c r="AL7" s="519"/>
      <c r="AM7" s="519"/>
      <c r="AN7" s="519"/>
      <c r="AO7" s="519"/>
      <c r="AP7" s="519"/>
      <c r="AQ7" s="519"/>
      <c r="AR7" s="519"/>
      <c r="AS7" s="519"/>
      <c r="AT7" s="519"/>
      <c r="AU7" s="519"/>
    </row>
    <row r="8" spans="2:47" x14ac:dyDescent="0.15">
      <c r="B8" s="515"/>
      <c r="C8" s="515"/>
      <c r="D8" s="515"/>
      <c r="E8" s="515"/>
      <c r="F8" s="515"/>
      <c r="G8" s="516"/>
      <c r="H8" s="516"/>
      <c r="I8" s="516"/>
      <c r="J8" s="516"/>
      <c r="K8" s="516"/>
      <c r="L8" s="516"/>
      <c r="M8" s="520"/>
      <c r="N8" s="520"/>
      <c r="O8" s="520"/>
      <c r="P8" s="520"/>
      <c r="Q8" s="520"/>
      <c r="R8" s="520"/>
      <c r="S8" s="520"/>
      <c r="T8" s="520"/>
      <c r="U8" s="520"/>
      <c r="V8" s="520"/>
      <c r="W8" s="520"/>
      <c r="X8" s="520"/>
      <c r="Y8" s="520"/>
      <c r="Z8" s="520"/>
      <c r="AA8" s="520"/>
      <c r="AB8" s="520"/>
      <c r="AC8" s="520"/>
      <c r="AD8" s="520"/>
      <c r="AE8" s="520"/>
      <c r="AF8" s="519"/>
      <c r="AG8" s="519"/>
      <c r="AH8" s="519"/>
      <c r="AI8" s="519"/>
      <c r="AJ8" s="519"/>
      <c r="AK8" s="519"/>
      <c r="AL8" s="519"/>
      <c r="AM8" s="519"/>
      <c r="AN8" s="519"/>
      <c r="AO8" s="519"/>
      <c r="AP8" s="519"/>
      <c r="AQ8" s="519"/>
      <c r="AR8" s="519"/>
      <c r="AS8" s="519"/>
      <c r="AT8" s="519"/>
      <c r="AU8" s="519"/>
    </row>
    <row r="9" spans="2:47" x14ac:dyDescent="0.15">
      <c r="B9" s="515"/>
      <c r="C9" s="515"/>
      <c r="D9" s="515"/>
      <c r="E9" s="515"/>
      <c r="F9" s="515"/>
      <c r="G9" s="516"/>
      <c r="H9" s="516"/>
      <c r="I9" s="516"/>
      <c r="J9" s="516"/>
      <c r="K9" s="516"/>
      <c r="L9" s="516"/>
      <c r="M9" s="520"/>
      <c r="N9" s="520"/>
      <c r="O9" s="520"/>
      <c r="P9" s="520"/>
      <c r="Q9" s="520"/>
      <c r="R9" s="520"/>
      <c r="S9" s="520"/>
      <c r="T9" s="520"/>
      <c r="U9" s="520"/>
      <c r="V9" s="520"/>
      <c r="W9" s="520"/>
      <c r="X9" s="520"/>
      <c r="Y9" s="520"/>
      <c r="Z9" s="520"/>
      <c r="AA9" s="520"/>
      <c r="AB9" s="520"/>
      <c r="AC9" s="520"/>
      <c r="AD9" s="520"/>
      <c r="AE9" s="520"/>
      <c r="AF9" s="519"/>
      <c r="AG9" s="519"/>
      <c r="AH9" s="519"/>
      <c r="AI9" s="519"/>
      <c r="AJ9" s="519"/>
      <c r="AK9" s="519"/>
      <c r="AL9" s="519"/>
      <c r="AM9" s="519"/>
      <c r="AN9" s="519"/>
      <c r="AO9" s="519"/>
      <c r="AP9" s="519"/>
      <c r="AQ9" s="519"/>
      <c r="AR9" s="519"/>
      <c r="AS9" s="519"/>
      <c r="AT9" s="519"/>
      <c r="AU9" s="519"/>
    </row>
    <row r="10" spans="2:47" x14ac:dyDescent="0.15">
      <c r="B10" s="515"/>
      <c r="C10" s="515"/>
      <c r="D10" s="515"/>
      <c r="E10" s="515"/>
      <c r="F10" s="515"/>
      <c r="G10" s="516"/>
      <c r="H10" s="516"/>
      <c r="I10" s="516"/>
      <c r="J10" s="516"/>
      <c r="K10" s="516"/>
      <c r="L10" s="516"/>
      <c r="M10" s="520"/>
      <c r="N10" s="520"/>
      <c r="O10" s="520"/>
      <c r="P10" s="520"/>
      <c r="Q10" s="520"/>
      <c r="R10" s="520"/>
      <c r="S10" s="520"/>
      <c r="T10" s="520"/>
      <c r="U10" s="520"/>
      <c r="V10" s="520"/>
      <c r="W10" s="520"/>
      <c r="X10" s="520"/>
      <c r="Y10" s="520"/>
      <c r="Z10" s="520"/>
      <c r="AA10" s="520"/>
      <c r="AB10" s="520"/>
      <c r="AC10" s="520"/>
      <c r="AD10" s="520"/>
      <c r="AE10" s="520"/>
      <c r="AF10" s="519"/>
      <c r="AG10" s="519"/>
      <c r="AH10" s="519"/>
      <c r="AI10" s="519"/>
      <c r="AJ10" s="519"/>
      <c r="AK10" s="519"/>
      <c r="AL10" s="519"/>
      <c r="AM10" s="519"/>
      <c r="AN10" s="519"/>
      <c r="AO10" s="519"/>
      <c r="AP10" s="519"/>
      <c r="AQ10" s="519"/>
      <c r="AR10" s="519"/>
      <c r="AS10" s="519"/>
      <c r="AT10" s="519"/>
      <c r="AU10" s="519"/>
    </row>
    <row r="11" spans="2:47" x14ac:dyDescent="0.15">
      <c r="B11" s="515"/>
      <c r="C11" s="515"/>
      <c r="D11" s="515"/>
      <c r="E11" s="515"/>
      <c r="F11" s="515"/>
      <c r="G11" s="516"/>
      <c r="H11" s="516"/>
      <c r="I11" s="516"/>
      <c r="J11" s="516"/>
      <c r="K11" s="516"/>
      <c r="L11" s="516"/>
      <c r="M11" s="520"/>
      <c r="N11" s="520"/>
      <c r="O11" s="520"/>
      <c r="P11" s="520"/>
      <c r="Q11" s="520"/>
      <c r="R11" s="520"/>
      <c r="S11" s="520"/>
      <c r="T11" s="520"/>
      <c r="U11" s="520"/>
      <c r="V11" s="520"/>
      <c r="W11" s="520"/>
      <c r="X11" s="520"/>
      <c r="Y11" s="520"/>
      <c r="Z11" s="520"/>
      <c r="AA11" s="520"/>
      <c r="AB11" s="520"/>
      <c r="AC11" s="520"/>
      <c r="AD11" s="520"/>
      <c r="AE11" s="520"/>
      <c r="AF11" s="519"/>
      <c r="AG11" s="519"/>
      <c r="AH11" s="519"/>
      <c r="AI11" s="519"/>
      <c r="AJ11" s="519"/>
      <c r="AK11" s="519"/>
      <c r="AL11" s="519"/>
      <c r="AM11" s="519"/>
      <c r="AN11" s="519"/>
      <c r="AO11" s="519"/>
      <c r="AP11" s="519"/>
      <c r="AQ11" s="519"/>
      <c r="AR11" s="519"/>
      <c r="AS11" s="519"/>
      <c r="AT11" s="519"/>
      <c r="AU11" s="519"/>
    </row>
    <row r="12" spans="2:47" x14ac:dyDescent="0.15">
      <c r="B12" s="515"/>
      <c r="C12" s="515"/>
      <c r="D12" s="515"/>
      <c r="E12" s="515"/>
      <c r="F12" s="515"/>
      <c r="G12" s="516"/>
      <c r="H12" s="516"/>
      <c r="I12" s="516"/>
      <c r="J12" s="516"/>
      <c r="K12" s="516"/>
      <c r="L12" s="516"/>
      <c r="M12" s="520"/>
      <c r="N12" s="520"/>
      <c r="O12" s="520"/>
      <c r="P12" s="520"/>
      <c r="Q12" s="520"/>
      <c r="R12" s="520"/>
      <c r="S12" s="520"/>
      <c r="T12" s="520"/>
      <c r="U12" s="520"/>
      <c r="V12" s="520"/>
      <c r="W12" s="520"/>
      <c r="X12" s="520"/>
      <c r="Y12" s="520"/>
      <c r="Z12" s="520"/>
      <c r="AA12" s="520"/>
      <c r="AB12" s="520"/>
      <c r="AC12" s="520"/>
      <c r="AD12" s="520"/>
      <c r="AE12" s="520"/>
      <c r="AF12" s="519"/>
      <c r="AG12" s="519"/>
      <c r="AH12" s="519"/>
      <c r="AI12" s="519"/>
      <c r="AJ12" s="519"/>
      <c r="AK12" s="519"/>
      <c r="AL12" s="519"/>
      <c r="AM12" s="519"/>
      <c r="AN12" s="519"/>
      <c r="AO12" s="519"/>
      <c r="AP12" s="519"/>
      <c r="AQ12" s="519"/>
      <c r="AR12" s="519"/>
      <c r="AS12" s="519"/>
      <c r="AT12" s="519"/>
      <c r="AU12" s="519"/>
    </row>
    <row r="13" spans="2:47" x14ac:dyDescent="0.15">
      <c r="B13" s="515"/>
      <c r="C13" s="515"/>
      <c r="D13" s="515"/>
      <c r="E13" s="515"/>
      <c r="F13" s="515"/>
      <c r="G13" s="516"/>
      <c r="H13" s="516"/>
      <c r="I13" s="516"/>
      <c r="J13" s="516"/>
      <c r="K13" s="516"/>
      <c r="L13" s="516"/>
      <c r="M13" s="520"/>
      <c r="N13" s="520"/>
      <c r="O13" s="520"/>
      <c r="P13" s="520"/>
      <c r="Q13" s="520"/>
      <c r="R13" s="520"/>
      <c r="S13" s="520"/>
      <c r="T13" s="520"/>
      <c r="U13" s="520"/>
      <c r="V13" s="520"/>
      <c r="W13" s="520"/>
      <c r="X13" s="520"/>
      <c r="Y13" s="520"/>
      <c r="Z13" s="520"/>
      <c r="AA13" s="520"/>
      <c r="AB13" s="520"/>
      <c r="AC13" s="520"/>
      <c r="AD13" s="520"/>
      <c r="AE13" s="520"/>
      <c r="AF13" s="519"/>
      <c r="AG13" s="519"/>
      <c r="AH13" s="519"/>
      <c r="AI13" s="519"/>
      <c r="AJ13" s="519"/>
      <c r="AK13" s="519"/>
      <c r="AL13" s="519"/>
      <c r="AM13" s="519"/>
      <c r="AN13" s="519"/>
      <c r="AO13" s="519"/>
      <c r="AP13" s="519"/>
      <c r="AQ13" s="519"/>
      <c r="AR13" s="519"/>
      <c r="AS13" s="519"/>
      <c r="AT13" s="519"/>
      <c r="AU13" s="519"/>
    </row>
    <row r="14" spans="2:47" ht="23.25" customHeight="1" x14ac:dyDescent="0.15">
      <c r="B14" s="515"/>
      <c r="C14" s="515"/>
      <c r="D14" s="515"/>
      <c r="E14" s="515"/>
      <c r="F14" s="515"/>
      <c r="G14" s="516" t="s">
        <v>356</v>
      </c>
      <c r="H14" s="516"/>
      <c r="I14" s="516"/>
      <c r="J14" s="516"/>
      <c r="K14" s="516"/>
      <c r="L14" s="516"/>
      <c r="M14" s="517">
        <f>製品URL</f>
        <v>0</v>
      </c>
      <c r="N14" s="517"/>
      <c r="O14" s="517"/>
      <c r="P14" s="517"/>
      <c r="Q14" s="517"/>
      <c r="R14" s="517"/>
      <c r="S14" s="517"/>
      <c r="T14" s="517"/>
      <c r="U14" s="517"/>
      <c r="V14" s="517"/>
      <c r="W14" s="517"/>
      <c r="X14" s="517"/>
      <c r="Y14" s="517"/>
      <c r="Z14" s="517"/>
      <c r="AA14" s="517"/>
      <c r="AB14" s="517"/>
      <c r="AC14" s="517"/>
      <c r="AD14" s="517"/>
      <c r="AE14" s="517"/>
      <c r="AF14" s="519"/>
      <c r="AG14" s="519"/>
      <c r="AH14" s="519"/>
      <c r="AI14" s="519"/>
      <c r="AJ14" s="519"/>
      <c r="AK14" s="519"/>
      <c r="AL14" s="519"/>
      <c r="AM14" s="519"/>
      <c r="AN14" s="519"/>
      <c r="AO14" s="519"/>
      <c r="AP14" s="519"/>
      <c r="AQ14" s="519"/>
      <c r="AR14" s="519"/>
      <c r="AS14" s="519"/>
      <c r="AT14" s="519"/>
      <c r="AU14" s="519"/>
    </row>
    <row r="15" spans="2:47" ht="23.25" customHeight="1" x14ac:dyDescent="0.15">
      <c r="B15" s="515" t="s">
        <v>357</v>
      </c>
      <c r="C15" s="515"/>
      <c r="D15" s="515"/>
      <c r="E15" s="515"/>
      <c r="F15" s="515"/>
      <c r="G15" s="516" t="s">
        <v>358</v>
      </c>
      <c r="H15" s="516"/>
      <c r="I15" s="516"/>
      <c r="J15" s="516"/>
      <c r="K15" s="516"/>
      <c r="L15" s="516"/>
      <c r="M15" s="517">
        <f>製造事業者名</f>
        <v>0</v>
      </c>
      <c r="N15" s="517"/>
      <c r="O15" s="517"/>
      <c r="P15" s="517"/>
      <c r="Q15" s="517"/>
      <c r="R15" s="517"/>
      <c r="S15" s="517"/>
      <c r="T15" s="517"/>
      <c r="U15" s="517"/>
      <c r="V15" s="517"/>
      <c r="W15" s="517"/>
      <c r="X15" s="517"/>
      <c r="Y15" s="517"/>
      <c r="Z15" s="517"/>
      <c r="AA15" s="517"/>
      <c r="AB15" s="517"/>
      <c r="AC15" s="517"/>
      <c r="AD15" s="517"/>
      <c r="AE15" s="517"/>
      <c r="AF15" s="519"/>
      <c r="AG15" s="519"/>
      <c r="AH15" s="519"/>
      <c r="AI15" s="519"/>
      <c r="AJ15" s="519"/>
      <c r="AK15" s="519"/>
      <c r="AL15" s="519"/>
      <c r="AM15" s="519"/>
      <c r="AN15" s="519"/>
      <c r="AO15" s="519"/>
      <c r="AP15" s="519"/>
      <c r="AQ15" s="519"/>
      <c r="AR15" s="519"/>
      <c r="AS15" s="519"/>
      <c r="AT15" s="519"/>
      <c r="AU15" s="519"/>
    </row>
    <row r="16" spans="2:47" ht="23.25" customHeight="1" x14ac:dyDescent="0.15">
      <c r="B16" s="515"/>
      <c r="C16" s="515"/>
      <c r="D16" s="515"/>
      <c r="E16" s="515"/>
      <c r="F16" s="515"/>
      <c r="G16" s="516" t="s">
        <v>359</v>
      </c>
      <c r="H16" s="516"/>
      <c r="I16" s="516"/>
      <c r="J16" s="516"/>
      <c r="K16" s="516"/>
      <c r="L16" s="516"/>
      <c r="M16" s="517">
        <f>所在地</f>
        <v>0</v>
      </c>
      <c r="N16" s="517"/>
      <c r="O16" s="517"/>
      <c r="P16" s="517"/>
      <c r="Q16" s="517"/>
      <c r="R16" s="517"/>
      <c r="S16" s="517"/>
      <c r="T16" s="517"/>
      <c r="U16" s="517"/>
      <c r="V16" s="517"/>
      <c r="W16" s="517"/>
      <c r="X16" s="517"/>
      <c r="Y16" s="517"/>
      <c r="Z16" s="517"/>
      <c r="AA16" s="517"/>
      <c r="AB16" s="517"/>
      <c r="AC16" s="517"/>
      <c r="AD16" s="517"/>
      <c r="AE16" s="517"/>
      <c r="AF16" s="519"/>
      <c r="AG16" s="519"/>
      <c r="AH16" s="519"/>
      <c r="AI16" s="519"/>
      <c r="AJ16" s="519"/>
      <c r="AK16" s="519"/>
      <c r="AL16" s="519"/>
      <c r="AM16" s="519"/>
      <c r="AN16" s="519"/>
      <c r="AO16" s="519"/>
      <c r="AP16" s="519"/>
      <c r="AQ16" s="519"/>
      <c r="AR16" s="519"/>
      <c r="AS16" s="519"/>
      <c r="AT16" s="519"/>
      <c r="AU16" s="519"/>
    </row>
    <row r="17" spans="2:47" ht="23.25" customHeight="1" x14ac:dyDescent="0.15">
      <c r="B17" s="515"/>
      <c r="C17" s="515"/>
      <c r="D17" s="515"/>
      <c r="E17" s="515"/>
      <c r="F17" s="515"/>
      <c r="G17" s="516" t="s">
        <v>360</v>
      </c>
      <c r="H17" s="516"/>
      <c r="I17" s="516"/>
      <c r="J17" s="516"/>
      <c r="K17" s="516"/>
      <c r="L17" s="516"/>
      <c r="M17" s="517">
        <f>事業者URL</f>
        <v>0</v>
      </c>
      <c r="N17" s="517"/>
      <c r="O17" s="517"/>
      <c r="P17" s="517"/>
      <c r="Q17" s="517"/>
      <c r="R17" s="517"/>
      <c r="S17" s="517"/>
      <c r="T17" s="517"/>
      <c r="U17" s="517"/>
      <c r="V17" s="517"/>
      <c r="W17" s="517"/>
      <c r="X17" s="517"/>
      <c r="Y17" s="517"/>
      <c r="Z17" s="517"/>
      <c r="AA17" s="517"/>
      <c r="AB17" s="517"/>
      <c r="AC17" s="517"/>
      <c r="AD17" s="517"/>
      <c r="AE17" s="517"/>
      <c r="AF17" s="519"/>
      <c r="AG17" s="519"/>
      <c r="AH17" s="519"/>
      <c r="AI17" s="519"/>
      <c r="AJ17" s="519"/>
      <c r="AK17" s="519"/>
      <c r="AL17" s="519"/>
      <c r="AM17" s="519"/>
      <c r="AN17" s="519"/>
      <c r="AO17" s="519"/>
      <c r="AP17" s="519"/>
      <c r="AQ17" s="519"/>
      <c r="AR17" s="519"/>
      <c r="AS17" s="519"/>
      <c r="AT17" s="519"/>
      <c r="AU17" s="519"/>
    </row>
  </sheetData>
  <sheetProtection algorithmName="SHA-512" hashValue="NTD1sIoXur4t7lYclbxzjbvpTvYCE6jeKnHVNKr6AZFlYhtrDATj1gV1CpqIxHvE9AYrvn0W2BIa2CHVSubiPw==" saltValue="B3W0i4SQpsbKA5scmCZJcQ==" spinCount="100000" sheet="1" scenarios="1" formatCells="0"/>
  <mergeCells count="24">
    <mergeCell ref="B5:F14"/>
    <mergeCell ref="G5:L5"/>
    <mergeCell ref="M5:AE5"/>
    <mergeCell ref="AF5:AU17"/>
    <mergeCell ref="G6:L13"/>
    <mergeCell ref="M6:AE13"/>
    <mergeCell ref="G14:L14"/>
    <mergeCell ref="M14:AE14"/>
    <mergeCell ref="B15:F17"/>
    <mergeCell ref="G15:L15"/>
    <mergeCell ref="M15:AE15"/>
    <mergeCell ref="G16:L16"/>
    <mergeCell ref="M16:AE16"/>
    <mergeCell ref="G17:L17"/>
    <mergeCell ref="M17:AE17"/>
    <mergeCell ref="B4:F4"/>
    <mergeCell ref="G4:L4"/>
    <mergeCell ref="M4:AE4"/>
    <mergeCell ref="AF4:AU4"/>
    <mergeCell ref="B2:F3"/>
    <mergeCell ref="G2:L2"/>
    <mergeCell ref="M2:AU2"/>
    <mergeCell ref="G3:L3"/>
    <mergeCell ref="M3:AU3"/>
  </mergeCells>
  <phoneticPr fontId="1"/>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CF6A1-65F9-44E9-A7D7-762863ECCF10}">
  <sheetPr codeName="Sheet7">
    <tabColor rgb="FFFFFF00"/>
    <pageSetUpPr fitToPage="1"/>
  </sheetPr>
  <dimension ref="A1:AW98"/>
  <sheetViews>
    <sheetView view="pageBreakPreview" zoomScale="115" zoomScaleNormal="85" zoomScaleSheetLayoutView="115" workbookViewId="0">
      <selection sqref="A1:AW2"/>
    </sheetView>
  </sheetViews>
  <sheetFormatPr defaultColWidth="8.875" defaultRowHeight="12" x14ac:dyDescent="0.15"/>
  <cols>
    <col min="1" max="49" width="2.125" style="105" customWidth="1"/>
    <col min="50" max="16384" width="8.875" style="105"/>
  </cols>
  <sheetData>
    <row r="1" spans="1:49" ht="12" customHeight="1" x14ac:dyDescent="0.15">
      <c r="A1" s="522" t="s">
        <v>361</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4"/>
    </row>
    <row r="2" spans="1:49" ht="12" customHeight="1" x14ac:dyDescent="0.15">
      <c r="A2" s="525"/>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7"/>
    </row>
    <row r="3" spans="1:49" x14ac:dyDescent="0.15">
      <c r="A3" s="348" t="str">
        <f>"【"&amp;製品カテゴリ&amp;"】"</f>
        <v>【配膳ロボット】</v>
      </c>
      <c r="B3" s="348"/>
      <c r="C3" s="348"/>
      <c r="D3" s="348"/>
      <c r="E3" s="348"/>
      <c r="F3" s="348"/>
      <c r="G3" s="348"/>
      <c r="H3" s="348"/>
      <c r="I3" s="348"/>
      <c r="J3" s="348"/>
      <c r="K3" s="348"/>
      <c r="L3" s="348"/>
      <c r="M3" s="348"/>
      <c r="N3" s="348"/>
      <c r="O3" s="348"/>
      <c r="P3" s="348"/>
      <c r="Q3" s="348"/>
      <c r="R3" s="348"/>
      <c r="S3" s="348"/>
      <c r="T3" s="348"/>
      <c r="U3" s="348"/>
      <c r="V3" s="348"/>
      <c r="W3" s="348"/>
      <c r="X3" s="348"/>
      <c r="Y3" s="109"/>
      <c r="Z3" s="109"/>
      <c r="AA3" s="109"/>
      <c r="AB3" s="109"/>
      <c r="AC3" s="109"/>
      <c r="AD3" s="109"/>
      <c r="AE3" s="109"/>
      <c r="AF3" s="109"/>
      <c r="AG3" s="109"/>
      <c r="AH3" s="109"/>
      <c r="AI3" s="109"/>
      <c r="AJ3" s="109"/>
      <c r="AK3" s="109"/>
      <c r="AL3" s="109"/>
      <c r="AM3" s="109"/>
      <c r="AN3" s="109"/>
      <c r="AO3" s="109"/>
      <c r="AP3" s="109"/>
      <c r="AQ3" s="109"/>
      <c r="AR3" s="109"/>
      <c r="AS3" s="288" t="s">
        <v>212</v>
      </c>
      <c r="AT3" s="288"/>
      <c r="AU3" s="288"/>
      <c r="AV3" s="288"/>
      <c r="AW3" s="288"/>
    </row>
    <row r="4" spans="1:49" x14ac:dyDescent="0.15">
      <c r="A4" s="291"/>
      <c r="B4" s="291"/>
      <c r="C4" s="291"/>
      <c r="D4" s="291"/>
      <c r="E4" s="291"/>
      <c r="F4" s="291"/>
      <c r="G4" s="291"/>
      <c r="H4" s="291"/>
      <c r="I4" s="291"/>
      <c r="J4" s="291"/>
      <c r="K4" s="291"/>
      <c r="L4" s="291"/>
      <c r="M4" s="291"/>
      <c r="N4" s="291"/>
      <c r="O4" s="291"/>
      <c r="P4" s="291"/>
      <c r="Q4" s="291"/>
      <c r="R4" s="291"/>
      <c r="S4" s="291"/>
      <c r="T4" s="291"/>
      <c r="U4" s="291"/>
      <c r="V4" s="291"/>
      <c r="W4" s="291"/>
      <c r="X4" s="291"/>
      <c r="Y4" s="109"/>
      <c r="Z4" s="109"/>
      <c r="AA4" s="109"/>
      <c r="AB4" s="109"/>
      <c r="AC4" s="109"/>
      <c r="AD4" s="109"/>
      <c r="AE4" s="109"/>
      <c r="AF4" s="109"/>
      <c r="AG4" s="109"/>
      <c r="AH4" s="109"/>
      <c r="AI4" s="109"/>
      <c r="AJ4" s="109"/>
      <c r="AK4" s="109"/>
      <c r="AL4" s="109"/>
      <c r="AM4" s="109"/>
      <c r="AN4" s="109"/>
      <c r="AO4" s="109"/>
      <c r="AP4" s="109"/>
      <c r="AQ4" s="109"/>
      <c r="AR4" s="109"/>
      <c r="AS4" s="289"/>
      <c r="AT4" s="289"/>
      <c r="AU4" s="289"/>
      <c r="AV4" s="289"/>
      <c r="AW4" s="289"/>
    </row>
    <row r="5" spans="1:49" x14ac:dyDescent="0.15">
      <c r="A5" s="109"/>
      <c r="B5" s="291" t="s">
        <v>362</v>
      </c>
      <c r="C5" s="291"/>
      <c r="D5" s="291"/>
      <c r="E5" s="291"/>
      <c r="F5" s="291"/>
      <c r="G5" s="291"/>
      <c r="H5" s="291"/>
      <c r="I5" s="291"/>
      <c r="J5" s="291"/>
      <c r="K5" s="291"/>
      <c r="L5" s="291"/>
      <c r="M5" s="291"/>
      <c r="N5" s="291"/>
      <c r="O5" s="291"/>
      <c r="P5" s="291"/>
      <c r="Q5" s="291"/>
      <c r="R5" s="291"/>
      <c r="S5" s="291"/>
      <c r="T5" s="291"/>
      <c r="U5" s="291"/>
      <c r="V5" s="291"/>
      <c r="W5" s="291"/>
      <c r="X5" s="291"/>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row>
    <row r="6" spans="1:49" x14ac:dyDescent="0.15">
      <c r="A6" s="109"/>
      <c r="B6" s="291"/>
      <c r="C6" s="291"/>
      <c r="D6" s="291"/>
      <c r="E6" s="291"/>
      <c r="F6" s="291"/>
      <c r="G6" s="291"/>
      <c r="H6" s="291"/>
      <c r="I6" s="291"/>
      <c r="J6" s="291"/>
      <c r="K6" s="291"/>
      <c r="L6" s="291"/>
      <c r="M6" s="291"/>
      <c r="N6" s="291"/>
      <c r="O6" s="291"/>
      <c r="P6" s="291"/>
      <c r="Q6" s="291"/>
      <c r="R6" s="291"/>
      <c r="S6" s="291"/>
      <c r="T6" s="291"/>
      <c r="U6" s="291"/>
      <c r="V6" s="291"/>
      <c r="W6" s="291"/>
      <c r="X6" s="291"/>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49" x14ac:dyDescent="0.15">
      <c r="A7" s="109"/>
      <c r="B7" s="370" t="s">
        <v>363</v>
      </c>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109"/>
    </row>
    <row r="8" spans="1:49" x14ac:dyDescent="0.15">
      <c r="A8" s="109"/>
      <c r="B8" s="473"/>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109"/>
    </row>
    <row r="9" spans="1:49" x14ac:dyDescent="0.15">
      <c r="A9" s="109"/>
      <c r="B9" s="521" t="s">
        <v>305</v>
      </c>
      <c r="C9" s="521"/>
      <c r="D9" s="293" t="s">
        <v>364</v>
      </c>
      <c r="E9" s="294"/>
      <c r="F9" s="345"/>
      <c r="G9" s="521" t="s">
        <v>365</v>
      </c>
      <c r="H9" s="521"/>
      <c r="I9" s="521"/>
      <c r="J9" s="521"/>
      <c r="K9" s="521"/>
      <c r="L9" s="521"/>
      <c r="M9" s="521"/>
      <c r="N9" s="521"/>
      <c r="O9" s="521"/>
      <c r="P9" s="521"/>
      <c r="Q9" s="521"/>
      <c r="R9" s="521"/>
      <c r="S9" s="521"/>
      <c r="T9" s="521"/>
      <c r="U9" s="521"/>
      <c r="V9" s="521"/>
      <c r="W9" s="521"/>
      <c r="X9" s="521"/>
      <c r="Y9" s="521" t="s">
        <v>366</v>
      </c>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109"/>
    </row>
    <row r="10" spans="1:49" x14ac:dyDescent="0.15">
      <c r="A10" s="109"/>
      <c r="B10" s="521"/>
      <c r="C10" s="521"/>
      <c r="D10" s="295"/>
      <c r="E10" s="296"/>
      <c r="F10" s="346"/>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109"/>
    </row>
    <row r="11" spans="1:49" x14ac:dyDescent="0.15">
      <c r="A11" s="109"/>
      <c r="B11" s="528" t="s">
        <v>367</v>
      </c>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30"/>
      <c r="AW11" s="109"/>
    </row>
    <row r="12" spans="1:49" x14ac:dyDescent="0.15">
      <c r="A12" s="109"/>
      <c r="B12" s="531"/>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c r="AW12" s="109"/>
    </row>
    <row r="13" spans="1:49" x14ac:dyDescent="0.15">
      <c r="A13" s="109"/>
      <c r="B13" s="413">
        <v>1</v>
      </c>
      <c r="C13" s="414"/>
      <c r="D13" s="114"/>
      <c r="E13" s="114"/>
      <c r="F13" s="114"/>
      <c r="G13" s="459" t="s">
        <v>368</v>
      </c>
      <c r="H13" s="460"/>
      <c r="I13" s="460"/>
      <c r="J13" s="460"/>
      <c r="K13" s="460"/>
      <c r="L13" s="460"/>
      <c r="M13" s="460"/>
      <c r="N13" s="460"/>
      <c r="O13" s="460"/>
      <c r="P13" s="460"/>
      <c r="Q13" s="460"/>
      <c r="R13" s="460"/>
      <c r="S13" s="460"/>
      <c r="T13" s="460"/>
      <c r="U13" s="460"/>
      <c r="V13" s="460"/>
      <c r="W13" s="460"/>
      <c r="X13" s="534"/>
      <c r="Y13" s="459" t="s">
        <v>369</v>
      </c>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534"/>
      <c r="AW13" s="109"/>
    </row>
    <row r="14" spans="1:49" x14ac:dyDescent="0.15">
      <c r="A14" s="109"/>
      <c r="B14" s="413"/>
      <c r="C14" s="414"/>
      <c r="D14" s="114"/>
      <c r="E14" s="114"/>
      <c r="F14" s="114"/>
      <c r="G14" s="459"/>
      <c r="H14" s="460"/>
      <c r="I14" s="460"/>
      <c r="J14" s="460"/>
      <c r="K14" s="460"/>
      <c r="L14" s="460"/>
      <c r="M14" s="460"/>
      <c r="N14" s="460"/>
      <c r="O14" s="460"/>
      <c r="P14" s="460"/>
      <c r="Q14" s="460"/>
      <c r="R14" s="460"/>
      <c r="S14" s="460"/>
      <c r="T14" s="460"/>
      <c r="U14" s="460"/>
      <c r="V14" s="460"/>
      <c r="W14" s="460"/>
      <c r="X14" s="534"/>
      <c r="Y14" s="459"/>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534"/>
      <c r="AW14" s="109"/>
    </row>
    <row r="15" spans="1:49" x14ac:dyDescent="0.15">
      <c r="A15" s="109"/>
      <c r="B15" s="415"/>
      <c r="C15" s="416"/>
      <c r="D15" s="161"/>
      <c r="E15" s="161"/>
      <c r="F15" s="161"/>
      <c r="G15" s="367"/>
      <c r="H15" s="368"/>
      <c r="I15" s="368"/>
      <c r="J15" s="368"/>
      <c r="K15" s="368"/>
      <c r="L15" s="368"/>
      <c r="M15" s="368"/>
      <c r="N15" s="368"/>
      <c r="O15" s="368"/>
      <c r="P15" s="368"/>
      <c r="Q15" s="368"/>
      <c r="R15" s="368"/>
      <c r="S15" s="368"/>
      <c r="T15" s="368"/>
      <c r="U15" s="368"/>
      <c r="V15" s="368"/>
      <c r="W15" s="368"/>
      <c r="X15" s="369"/>
      <c r="Y15" s="367"/>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9"/>
      <c r="AW15" s="109"/>
    </row>
    <row r="16" spans="1:49" x14ac:dyDescent="0.15">
      <c r="A16" s="109"/>
      <c r="B16" s="411">
        <v>2</v>
      </c>
      <c r="C16" s="412"/>
      <c r="D16" s="162"/>
      <c r="E16" s="162"/>
      <c r="F16" s="162"/>
      <c r="G16" s="364" t="s">
        <v>370</v>
      </c>
      <c r="H16" s="365"/>
      <c r="I16" s="365"/>
      <c r="J16" s="365"/>
      <c r="K16" s="365"/>
      <c r="L16" s="365"/>
      <c r="M16" s="365"/>
      <c r="N16" s="365"/>
      <c r="O16" s="365"/>
      <c r="P16" s="365"/>
      <c r="Q16" s="365"/>
      <c r="R16" s="365"/>
      <c r="S16" s="365"/>
      <c r="T16" s="365"/>
      <c r="U16" s="365"/>
      <c r="V16" s="365"/>
      <c r="W16" s="365"/>
      <c r="X16" s="366"/>
      <c r="Y16" s="364" t="s">
        <v>371</v>
      </c>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6"/>
      <c r="AW16" s="109"/>
    </row>
    <row r="17" spans="1:49" x14ac:dyDescent="0.15">
      <c r="A17" s="109"/>
      <c r="B17" s="413"/>
      <c r="C17" s="414"/>
      <c r="D17" s="114"/>
      <c r="E17" s="114"/>
      <c r="F17" s="114"/>
      <c r="G17" s="459"/>
      <c r="H17" s="460"/>
      <c r="I17" s="460"/>
      <c r="J17" s="460"/>
      <c r="K17" s="460"/>
      <c r="L17" s="460"/>
      <c r="M17" s="460"/>
      <c r="N17" s="460"/>
      <c r="O17" s="460"/>
      <c r="P17" s="460"/>
      <c r="Q17" s="460"/>
      <c r="R17" s="460"/>
      <c r="S17" s="460"/>
      <c r="T17" s="460"/>
      <c r="U17" s="460"/>
      <c r="V17" s="460"/>
      <c r="W17" s="460"/>
      <c r="X17" s="534"/>
      <c r="Y17" s="459"/>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534"/>
      <c r="AW17" s="109"/>
    </row>
    <row r="18" spans="1:49" x14ac:dyDescent="0.15">
      <c r="A18" s="109"/>
      <c r="B18" s="415"/>
      <c r="C18" s="416"/>
      <c r="D18" s="161"/>
      <c r="E18" s="161"/>
      <c r="F18" s="161"/>
      <c r="G18" s="367"/>
      <c r="H18" s="368"/>
      <c r="I18" s="368"/>
      <c r="J18" s="368"/>
      <c r="K18" s="368"/>
      <c r="L18" s="368"/>
      <c r="M18" s="368"/>
      <c r="N18" s="368"/>
      <c r="O18" s="368"/>
      <c r="P18" s="368"/>
      <c r="Q18" s="368"/>
      <c r="R18" s="368"/>
      <c r="S18" s="368"/>
      <c r="T18" s="368"/>
      <c r="U18" s="368"/>
      <c r="V18" s="368"/>
      <c r="W18" s="368"/>
      <c r="X18" s="369"/>
      <c r="Y18" s="367"/>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9"/>
      <c r="AW18" s="109"/>
    </row>
    <row r="19" spans="1:49" x14ac:dyDescent="0.15">
      <c r="A19" s="109"/>
      <c r="B19" s="411">
        <v>3</v>
      </c>
      <c r="C19" s="412"/>
      <c r="D19" s="162"/>
      <c r="E19" s="162"/>
      <c r="F19" s="162"/>
      <c r="G19" s="497" t="s">
        <v>372</v>
      </c>
      <c r="H19" s="498"/>
      <c r="I19" s="498"/>
      <c r="J19" s="498"/>
      <c r="K19" s="498"/>
      <c r="L19" s="498"/>
      <c r="M19" s="498"/>
      <c r="N19" s="498"/>
      <c r="O19" s="498"/>
      <c r="P19" s="498"/>
      <c r="Q19" s="498"/>
      <c r="R19" s="498"/>
      <c r="S19" s="498"/>
      <c r="T19" s="498"/>
      <c r="U19" s="498"/>
      <c r="V19" s="498"/>
      <c r="W19" s="498"/>
      <c r="X19" s="535"/>
      <c r="Y19" s="364" t="s">
        <v>373</v>
      </c>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6"/>
      <c r="AW19" s="109"/>
    </row>
    <row r="20" spans="1:49" x14ac:dyDescent="0.15">
      <c r="A20" s="109"/>
      <c r="B20" s="413"/>
      <c r="C20" s="414"/>
      <c r="D20" s="114"/>
      <c r="E20" s="114"/>
      <c r="F20" s="114"/>
      <c r="G20" s="536"/>
      <c r="H20" s="537"/>
      <c r="I20" s="537"/>
      <c r="J20" s="537"/>
      <c r="K20" s="537"/>
      <c r="L20" s="537"/>
      <c r="M20" s="537"/>
      <c r="N20" s="537"/>
      <c r="O20" s="537"/>
      <c r="P20" s="537"/>
      <c r="Q20" s="537"/>
      <c r="R20" s="537"/>
      <c r="S20" s="537"/>
      <c r="T20" s="537"/>
      <c r="U20" s="537"/>
      <c r="V20" s="537"/>
      <c r="W20" s="537"/>
      <c r="X20" s="538"/>
      <c r="Y20" s="459"/>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534"/>
      <c r="AW20" s="109"/>
    </row>
    <row r="21" spans="1:49" x14ac:dyDescent="0.15">
      <c r="A21" s="109"/>
      <c r="B21" s="415"/>
      <c r="C21" s="416"/>
      <c r="D21" s="161"/>
      <c r="E21" s="161"/>
      <c r="F21" s="161"/>
      <c r="G21" s="539"/>
      <c r="H21" s="540"/>
      <c r="I21" s="540"/>
      <c r="J21" s="540"/>
      <c r="K21" s="540"/>
      <c r="L21" s="540"/>
      <c r="M21" s="540"/>
      <c r="N21" s="540"/>
      <c r="O21" s="540"/>
      <c r="P21" s="540"/>
      <c r="Q21" s="540"/>
      <c r="R21" s="540"/>
      <c r="S21" s="540"/>
      <c r="T21" s="540"/>
      <c r="U21" s="540"/>
      <c r="V21" s="540"/>
      <c r="W21" s="540"/>
      <c r="X21" s="541"/>
      <c r="Y21" s="367"/>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9"/>
      <c r="AW21" s="109"/>
    </row>
    <row r="22" spans="1:49" x14ac:dyDescent="0.15">
      <c r="A22" s="109"/>
      <c r="B22" s="411">
        <v>4</v>
      </c>
      <c r="C22" s="412"/>
      <c r="D22" s="162"/>
      <c r="E22" s="162"/>
      <c r="F22" s="162"/>
      <c r="G22" s="497" t="s">
        <v>374</v>
      </c>
      <c r="H22" s="498"/>
      <c r="I22" s="498"/>
      <c r="J22" s="498"/>
      <c r="K22" s="498"/>
      <c r="L22" s="498"/>
      <c r="M22" s="498"/>
      <c r="N22" s="498"/>
      <c r="O22" s="498"/>
      <c r="P22" s="498"/>
      <c r="Q22" s="498"/>
      <c r="R22" s="498"/>
      <c r="S22" s="498"/>
      <c r="T22" s="498"/>
      <c r="U22" s="498"/>
      <c r="V22" s="498"/>
      <c r="W22" s="498"/>
      <c r="X22" s="535"/>
      <c r="Y22" s="364" t="s">
        <v>375</v>
      </c>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6"/>
      <c r="AW22" s="109"/>
    </row>
    <row r="23" spans="1:49" x14ac:dyDescent="0.15">
      <c r="A23" s="109"/>
      <c r="B23" s="413"/>
      <c r="C23" s="414"/>
      <c r="D23" s="114"/>
      <c r="E23" s="114"/>
      <c r="F23" s="114"/>
      <c r="G23" s="536"/>
      <c r="H23" s="537"/>
      <c r="I23" s="537"/>
      <c r="J23" s="537"/>
      <c r="K23" s="537"/>
      <c r="L23" s="537"/>
      <c r="M23" s="537"/>
      <c r="N23" s="537"/>
      <c r="O23" s="537"/>
      <c r="P23" s="537"/>
      <c r="Q23" s="537"/>
      <c r="R23" s="537"/>
      <c r="S23" s="537"/>
      <c r="T23" s="537"/>
      <c r="U23" s="537"/>
      <c r="V23" s="537"/>
      <c r="W23" s="537"/>
      <c r="X23" s="538"/>
      <c r="Y23" s="459"/>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534"/>
      <c r="AW23" s="109"/>
    </row>
    <row r="24" spans="1:49" x14ac:dyDescent="0.15">
      <c r="A24" s="109"/>
      <c r="B24" s="413"/>
      <c r="C24" s="414"/>
      <c r="D24" s="114"/>
      <c r="E24" s="114"/>
      <c r="F24" s="114"/>
      <c r="G24" s="536"/>
      <c r="H24" s="537"/>
      <c r="I24" s="537"/>
      <c r="J24" s="537"/>
      <c r="K24" s="537"/>
      <c r="L24" s="537"/>
      <c r="M24" s="537"/>
      <c r="N24" s="537"/>
      <c r="O24" s="537"/>
      <c r="P24" s="537"/>
      <c r="Q24" s="537"/>
      <c r="R24" s="537"/>
      <c r="S24" s="537"/>
      <c r="T24" s="537"/>
      <c r="U24" s="537"/>
      <c r="V24" s="537"/>
      <c r="W24" s="537"/>
      <c r="X24" s="538"/>
      <c r="Y24" s="459"/>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534"/>
      <c r="AW24" s="109"/>
    </row>
    <row r="25" spans="1:49" x14ac:dyDescent="0.15">
      <c r="A25" s="109"/>
      <c r="B25" s="415"/>
      <c r="C25" s="416"/>
      <c r="D25" s="161"/>
      <c r="E25" s="161"/>
      <c r="F25" s="161"/>
      <c r="G25" s="539"/>
      <c r="H25" s="540"/>
      <c r="I25" s="540"/>
      <c r="J25" s="540"/>
      <c r="K25" s="540"/>
      <c r="L25" s="540"/>
      <c r="M25" s="540"/>
      <c r="N25" s="540"/>
      <c r="O25" s="540"/>
      <c r="P25" s="540"/>
      <c r="Q25" s="540"/>
      <c r="R25" s="540"/>
      <c r="S25" s="540"/>
      <c r="T25" s="540"/>
      <c r="U25" s="540"/>
      <c r="V25" s="540"/>
      <c r="W25" s="540"/>
      <c r="X25" s="541"/>
      <c r="Y25" s="367"/>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9"/>
      <c r="AW25" s="109"/>
    </row>
    <row r="26" spans="1:49" x14ac:dyDescent="0.15">
      <c r="A26" s="109"/>
      <c r="B26" s="528" t="s">
        <v>376</v>
      </c>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30"/>
      <c r="AW26" s="109"/>
    </row>
    <row r="27" spans="1:49" x14ac:dyDescent="0.15">
      <c r="A27" s="109"/>
      <c r="B27" s="531"/>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3"/>
      <c r="AW27" s="109"/>
    </row>
    <row r="28" spans="1:49" ht="12" customHeight="1" x14ac:dyDescent="0.15">
      <c r="A28" s="109"/>
      <c r="B28" s="411">
        <v>5</v>
      </c>
      <c r="C28" s="412"/>
      <c r="D28" s="162"/>
      <c r="E28" s="162"/>
      <c r="F28" s="162"/>
      <c r="G28" s="497" t="s">
        <v>377</v>
      </c>
      <c r="H28" s="498"/>
      <c r="I28" s="498"/>
      <c r="J28" s="498"/>
      <c r="K28" s="498"/>
      <c r="L28" s="498"/>
      <c r="M28" s="498"/>
      <c r="N28" s="498"/>
      <c r="O28" s="498"/>
      <c r="P28" s="498"/>
      <c r="Q28" s="498"/>
      <c r="R28" s="498"/>
      <c r="S28" s="498"/>
      <c r="T28" s="498"/>
      <c r="U28" s="498"/>
      <c r="V28" s="498"/>
      <c r="W28" s="498"/>
      <c r="X28" s="535"/>
      <c r="Y28" s="364" t="s">
        <v>378</v>
      </c>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6"/>
      <c r="AW28" s="109"/>
    </row>
    <row r="29" spans="1:49" x14ac:dyDescent="0.15">
      <c r="A29" s="109"/>
      <c r="B29" s="413"/>
      <c r="C29" s="414"/>
      <c r="D29" s="114"/>
      <c r="E29" s="114"/>
      <c r="F29" s="114"/>
      <c r="G29" s="536"/>
      <c r="H29" s="537"/>
      <c r="I29" s="537"/>
      <c r="J29" s="537"/>
      <c r="K29" s="537"/>
      <c r="L29" s="537"/>
      <c r="M29" s="537"/>
      <c r="N29" s="537"/>
      <c r="O29" s="537"/>
      <c r="P29" s="537"/>
      <c r="Q29" s="537"/>
      <c r="R29" s="537"/>
      <c r="S29" s="537"/>
      <c r="T29" s="537"/>
      <c r="U29" s="537"/>
      <c r="V29" s="537"/>
      <c r="W29" s="537"/>
      <c r="X29" s="538"/>
      <c r="Y29" s="459"/>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534"/>
      <c r="AW29" s="109"/>
    </row>
    <row r="30" spans="1:49" x14ac:dyDescent="0.15">
      <c r="A30" s="109"/>
      <c r="B30" s="415"/>
      <c r="C30" s="416"/>
      <c r="D30" s="161"/>
      <c r="E30" s="161"/>
      <c r="F30" s="161"/>
      <c r="G30" s="539"/>
      <c r="H30" s="540"/>
      <c r="I30" s="540"/>
      <c r="J30" s="540"/>
      <c r="K30" s="540"/>
      <c r="L30" s="540"/>
      <c r="M30" s="540"/>
      <c r="N30" s="540"/>
      <c r="O30" s="540"/>
      <c r="P30" s="540"/>
      <c r="Q30" s="540"/>
      <c r="R30" s="540"/>
      <c r="S30" s="540"/>
      <c r="T30" s="540"/>
      <c r="U30" s="540"/>
      <c r="V30" s="540"/>
      <c r="W30" s="540"/>
      <c r="X30" s="541"/>
      <c r="Y30" s="367"/>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9"/>
      <c r="AW30" s="109"/>
    </row>
    <row r="31" spans="1:49" x14ac:dyDescent="0.15">
      <c r="A31" s="109"/>
      <c r="B31" s="411">
        <v>6</v>
      </c>
      <c r="C31" s="412"/>
      <c r="D31" s="162"/>
      <c r="E31" s="162"/>
      <c r="F31" s="162"/>
      <c r="G31" s="364" t="s">
        <v>379</v>
      </c>
      <c r="H31" s="365"/>
      <c r="I31" s="365"/>
      <c r="J31" s="365"/>
      <c r="K31" s="365"/>
      <c r="L31" s="365"/>
      <c r="M31" s="365"/>
      <c r="N31" s="365"/>
      <c r="O31" s="365"/>
      <c r="P31" s="365"/>
      <c r="Q31" s="365"/>
      <c r="R31" s="365"/>
      <c r="S31" s="365"/>
      <c r="T31" s="365"/>
      <c r="U31" s="365"/>
      <c r="V31" s="365"/>
      <c r="W31" s="365"/>
      <c r="X31" s="366"/>
      <c r="Y31" s="364" t="s">
        <v>380</v>
      </c>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6"/>
      <c r="AW31" s="109"/>
    </row>
    <row r="32" spans="1:49" x14ac:dyDescent="0.15">
      <c r="A32" s="109"/>
      <c r="B32" s="413"/>
      <c r="C32" s="414"/>
      <c r="D32" s="114"/>
      <c r="E32" s="114"/>
      <c r="F32" s="114"/>
      <c r="G32" s="459"/>
      <c r="H32" s="460"/>
      <c r="I32" s="460"/>
      <c r="J32" s="460"/>
      <c r="K32" s="460"/>
      <c r="L32" s="460"/>
      <c r="M32" s="460"/>
      <c r="N32" s="460"/>
      <c r="O32" s="460"/>
      <c r="P32" s="460"/>
      <c r="Q32" s="460"/>
      <c r="R32" s="460"/>
      <c r="S32" s="460"/>
      <c r="T32" s="460"/>
      <c r="U32" s="460"/>
      <c r="V32" s="460"/>
      <c r="W32" s="460"/>
      <c r="X32" s="534"/>
      <c r="Y32" s="459"/>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534"/>
      <c r="AW32" s="109"/>
    </row>
    <row r="33" spans="1:49" x14ac:dyDescent="0.15">
      <c r="A33" s="109"/>
      <c r="B33" s="413"/>
      <c r="C33" s="414"/>
      <c r="D33" s="114"/>
      <c r="E33" s="114"/>
      <c r="F33" s="114"/>
      <c r="G33" s="459"/>
      <c r="H33" s="460"/>
      <c r="I33" s="460"/>
      <c r="J33" s="460"/>
      <c r="K33" s="460"/>
      <c r="L33" s="460"/>
      <c r="M33" s="460"/>
      <c r="N33" s="460"/>
      <c r="O33" s="460"/>
      <c r="P33" s="460"/>
      <c r="Q33" s="460"/>
      <c r="R33" s="460"/>
      <c r="S33" s="460"/>
      <c r="T33" s="460"/>
      <c r="U33" s="460"/>
      <c r="V33" s="460"/>
      <c r="W33" s="460"/>
      <c r="X33" s="534"/>
      <c r="Y33" s="459"/>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534"/>
      <c r="AW33" s="109"/>
    </row>
    <row r="34" spans="1:49" x14ac:dyDescent="0.15">
      <c r="A34" s="109"/>
      <c r="B34" s="413"/>
      <c r="C34" s="414"/>
      <c r="D34" s="114"/>
      <c r="E34" s="114"/>
      <c r="F34" s="114"/>
      <c r="G34" s="459"/>
      <c r="H34" s="460"/>
      <c r="I34" s="460"/>
      <c r="J34" s="460"/>
      <c r="K34" s="460"/>
      <c r="L34" s="460"/>
      <c r="M34" s="460"/>
      <c r="N34" s="460"/>
      <c r="O34" s="460"/>
      <c r="P34" s="460"/>
      <c r="Q34" s="460"/>
      <c r="R34" s="460"/>
      <c r="S34" s="460"/>
      <c r="T34" s="460"/>
      <c r="U34" s="460"/>
      <c r="V34" s="460"/>
      <c r="W34" s="460"/>
      <c r="X34" s="534"/>
      <c r="Y34" s="459"/>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534"/>
      <c r="AW34" s="109"/>
    </row>
    <row r="35" spans="1:49" x14ac:dyDescent="0.15">
      <c r="A35" s="109"/>
      <c r="B35" s="413"/>
      <c r="C35" s="414"/>
      <c r="D35" s="114"/>
      <c r="E35" s="114"/>
      <c r="F35" s="114"/>
      <c r="G35" s="459"/>
      <c r="H35" s="460"/>
      <c r="I35" s="460"/>
      <c r="J35" s="460"/>
      <c r="K35" s="460"/>
      <c r="L35" s="460"/>
      <c r="M35" s="460"/>
      <c r="N35" s="460"/>
      <c r="O35" s="460"/>
      <c r="P35" s="460"/>
      <c r="Q35" s="460"/>
      <c r="R35" s="460"/>
      <c r="S35" s="460"/>
      <c r="T35" s="460"/>
      <c r="U35" s="460"/>
      <c r="V35" s="460"/>
      <c r="W35" s="460"/>
      <c r="X35" s="534"/>
      <c r="Y35" s="459"/>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534"/>
      <c r="AW35" s="109"/>
    </row>
    <row r="36" spans="1:49" x14ac:dyDescent="0.15">
      <c r="A36" s="109"/>
      <c r="B36" s="413"/>
      <c r="C36" s="414"/>
      <c r="D36" s="114"/>
      <c r="E36" s="114"/>
      <c r="F36" s="114"/>
      <c r="G36" s="459"/>
      <c r="H36" s="460"/>
      <c r="I36" s="460"/>
      <c r="J36" s="460"/>
      <c r="K36" s="460"/>
      <c r="L36" s="460"/>
      <c r="M36" s="460"/>
      <c r="N36" s="460"/>
      <c r="O36" s="460"/>
      <c r="P36" s="460"/>
      <c r="Q36" s="460"/>
      <c r="R36" s="460"/>
      <c r="S36" s="460"/>
      <c r="T36" s="460"/>
      <c r="U36" s="460"/>
      <c r="V36" s="460"/>
      <c r="W36" s="460"/>
      <c r="X36" s="534"/>
      <c r="Y36" s="459"/>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534"/>
      <c r="AW36" s="109"/>
    </row>
    <row r="37" spans="1:49" x14ac:dyDescent="0.15">
      <c r="A37" s="109"/>
      <c r="B37" s="415"/>
      <c r="C37" s="416"/>
      <c r="D37" s="161"/>
      <c r="E37" s="161"/>
      <c r="F37" s="161"/>
      <c r="G37" s="367"/>
      <c r="H37" s="368"/>
      <c r="I37" s="368"/>
      <c r="J37" s="368"/>
      <c r="K37" s="368"/>
      <c r="L37" s="368"/>
      <c r="M37" s="368"/>
      <c r="N37" s="368"/>
      <c r="O37" s="368"/>
      <c r="P37" s="368"/>
      <c r="Q37" s="368"/>
      <c r="R37" s="368"/>
      <c r="S37" s="368"/>
      <c r="T37" s="368"/>
      <c r="U37" s="368"/>
      <c r="V37" s="368"/>
      <c r="W37" s="368"/>
      <c r="X37" s="369"/>
      <c r="Y37" s="367"/>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9"/>
      <c r="AW37" s="109"/>
    </row>
    <row r="38" spans="1:49" x14ac:dyDescent="0.15">
      <c r="A38" s="109"/>
      <c r="B38" s="411">
        <v>7</v>
      </c>
      <c r="C38" s="412"/>
      <c r="D38" s="162"/>
      <c r="E38" s="162"/>
      <c r="F38" s="162"/>
      <c r="G38" s="364" t="s">
        <v>381</v>
      </c>
      <c r="H38" s="365"/>
      <c r="I38" s="365"/>
      <c r="J38" s="365"/>
      <c r="K38" s="365"/>
      <c r="L38" s="365"/>
      <c r="M38" s="365"/>
      <c r="N38" s="365"/>
      <c r="O38" s="365"/>
      <c r="P38" s="365"/>
      <c r="Q38" s="365"/>
      <c r="R38" s="365"/>
      <c r="S38" s="365"/>
      <c r="T38" s="365"/>
      <c r="U38" s="365"/>
      <c r="V38" s="365"/>
      <c r="W38" s="365"/>
      <c r="X38" s="366"/>
      <c r="Y38" s="426" t="s">
        <v>382</v>
      </c>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542"/>
      <c r="AW38" s="109"/>
    </row>
    <row r="39" spans="1:49" x14ac:dyDescent="0.15">
      <c r="A39" s="109"/>
      <c r="B39" s="413"/>
      <c r="C39" s="414"/>
      <c r="D39" s="114"/>
      <c r="E39" s="114"/>
      <c r="F39" s="114"/>
      <c r="G39" s="459"/>
      <c r="H39" s="460"/>
      <c r="I39" s="460"/>
      <c r="J39" s="460"/>
      <c r="K39" s="460"/>
      <c r="L39" s="460"/>
      <c r="M39" s="460"/>
      <c r="N39" s="460"/>
      <c r="O39" s="460"/>
      <c r="P39" s="460"/>
      <c r="Q39" s="460"/>
      <c r="R39" s="460"/>
      <c r="S39" s="460"/>
      <c r="T39" s="460"/>
      <c r="U39" s="460"/>
      <c r="V39" s="460"/>
      <c r="W39" s="460"/>
      <c r="X39" s="534"/>
      <c r="Y39" s="428"/>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543"/>
      <c r="AW39" s="109"/>
    </row>
    <row r="40" spans="1:49" x14ac:dyDescent="0.15">
      <c r="A40" s="109"/>
      <c r="B40" s="413"/>
      <c r="C40" s="414"/>
      <c r="D40" s="114"/>
      <c r="E40" s="114"/>
      <c r="F40" s="114"/>
      <c r="G40" s="459"/>
      <c r="H40" s="460"/>
      <c r="I40" s="460"/>
      <c r="J40" s="460"/>
      <c r="K40" s="460"/>
      <c r="L40" s="460"/>
      <c r="M40" s="460"/>
      <c r="N40" s="460"/>
      <c r="O40" s="460"/>
      <c r="P40" s="460"/>
      <c r="Q40" s="460"/>
      <c r="R40" s="460"/>
      <c r="S40" s="460"/>
      <c r="T40" s="460"/>
      <c r="U40" s="460"/>
      <c r="V40" s="460"/>
      <c r="W40" s="460"/>
      <c r="X40" s="534"/>
      <c r="Y40" s="428"/>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543"/>
      <c r="AW40" s="109"/>
    </row>
    <row r="41" spans="1:49" x14ac:dyDescent="0.15">
      <c r="A41" s="109"/>
      <c r="B41" s="413"/>
      <c r="C41" s="414"/>
      <c r="D41" s="114"/>
      <c r="E41" s="114"/>
      <c r="F41" s="114"/>
      <c r="G41" s="459"/>
      <c r="H41" s="460"/>
      <c r="I41" s="460"/>
      <c r="J41" s="460"/>
      <c r="K41" s="460"/>
      <c r="L41" s="460"/>
      <c r="M41" s="460"/>
      <c r="N41" s="460"/>
      <c r="O41" s="460"/>
      <c r="P41" s="460"/>
      <c r="Q41" s="460"/>
      <c r="R41" s="460"/>
      <c r="S41" s="460"/>
      <c r="T41" s="460"/>
      <c r="U41" s="460"/>
      <c r="V41" s="460"/>
      <c r="W41" s="460"/>
      <c r="X41" s="534"/>
      <c r="Y41" s="428"/>
      <c r="Z41" s="429"/>
      <c r="AA41" s="429"/>
      <c r="AB41" s="429"/>
      <c r="AC41" s="429"/>
      <c r="AD41" s="429"/>
      <c r="AE41" s="429"/>
      <c r="AF41" s="429"/>
      <c r="AG41" s="429"/>
      <c r="AH41" s="429"/>
      <c r="AI41" s="429"/>
      <c r="AJ41" s="429"/>
      <c r="AK41" s="429"/>
      <c r="AL41" s="429"/>
      <c r="AM41" s="429"/>
      <c r="AN41" s="429"/>
      <c r="AO41" s="429"/>
      <c r="AP41" s="429"/>
      <c r="AQ41" s="429"/>
      <c r="AR41" s="429"/>
      <c r="AS41" s="429"/>
      <c r="AT41" s="429"/>
      <c r="AU41" s="429"/>
      <c r="AV41" s="543"/>
      <c r="AW41" s="109"/>
    </row>
    <row r="42" spans="1:49" x14ac:dyDescent="0.15">
      <c r="A42" s="109"/>
      <c r="B42" s="413"/>
      <c r="C42" s="414"/>
      <c r="D42" s="114"/>
      <c r="E42" s="114"/>
      <c r="F42" s="114"/>
      <c r="G42" s="459"/>
      <c r="H42" s="460"/>
      <c r="I42" s="460"/>
      <c r="J42" s="460"/>
      <c r="K42" s="460"/>
      <c r="L42" s="460"/>
      <c r="M42" s="460"/>
      <c r="N42" s="460"/>
      <c r="O42" s="460"/>
      <c r="P42" s="460"/>
      <c r="Q42" s="460"/>
      <c r="R42" s="460"/>
      <c r="S42" s="460"/>
      <c r="T42" s="460"/>
      <c r="U42" s="460"/>
      <c r="V42" s="460"/>
      <c r="W42" s="460"/>
      <c r="X42" s="534"/>
      <c r="Y42" s="428"/>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543"/>
      <c r="AW42" s="109"/>
    </row>
    <row r="43" spans="1:49" x14ac:dyDescent="0.15">
      <c r="A43" s="109"/>
      <c r="B43" s="413"/>
      <c r="C43" s="414"/>
      <c r="D43" s="114"/>
      <c r="E43" s="114"/>
      <c r="F43" s="114"/>
      <c r="G43" s="459"/>
      <c r="H43" s="460"/>
      <c r="I43" s="460"/>
      <c r="J43" s="460"/>
      <c r="K43" s="460"/>
      <c r="L43" s="460"/>
      <c r="M43" s="460"/>
      <c r="N43" s="460"/>
      <c r="O43" s="460"/>
      <c r="P43" s="460"/>
      <c r="Q43" s="460"/>
      <c r="R43" s="460"/>
      <c r="S43" s="460"/>
      <c r="T43" s="460"/>
      <c r="U43" s="460"/>
      <c r="V43" s="460"/>
      <c r="W43" s="460"/>
      <c r="X43" s="534"/>
      <c r="Y43" s="428"/>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543"/>
      <c r="AW43" s="109"/>
    </row>
    <row r="44" spans="1:49" x14ac:dyDescent="0.15">
      <c r="A44" s="109"/>
      <c r="B44" s="415"/>
      <c r="C44" s="416"/>
      <c r="D44" s="161"/>
      <c r="E44" s="161"/>
      <c r="F44" s="161"/>
      <c r="G44" s="367"/>
      <c r="H44" s="368"/>
      <c r="I44" s="368"/>
      <c r="J44" s="368"/>
      <c r="K44" s="368"/>
      <c r="L44" s="368"/>
      <c r="M44" s="368"/>
      <c r="N44" s="368"/>
      <c r="O44" s="368"/>
      <c r="P44" s="368"/>
      <c r="Q44" s="368"/>
      <c r="R44" s="368"/>
      <c r="S44" s="368"/>
      <c r="T44" s="368"/>
      <c r="U44" s="368"/>
      <c r="V44" s="368"/>
      <c r="W44" s="368"/>
      <c r="X44" s="369"/>
      <c r="Y44" s="430"/>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544"/>
      <c r="AW44" s="109"/>
    </row>
    <row r="45" spans="1:49" ht="12" customHeight="1" x14ac:dyDescent="0.15">
      <c r="A45" s="109"/>
      <c r="B45" s="411">
        <v>8</v>
      </c>
      <c r="C45" s="412"/>
      <c r="D45" s="162"/>
      <c r="E45" s="162"/>
      <c r="F45" s="162"/>
      <c r="G45" s="364" t="s">
        <v>383</v>
      </c>
      <c r="H45" s="365"/>
      <c r="I45" s="365"/>
      <c r="J45" s="365"/>
      <c r="K45" s="365"/>
      <c r="L45" s="365"/>
      <c r="M45" s="365"/>
      <c r="N45" s="365"/>
      <c r="O45" s="365"/>
      <c r="P45" s="365"/>
      <c r="Q45" s="365"/>
      <c r="R45" s="365"/>
      <c r="S45" s="365"/>
      <c r="T45" s="365"/>
      <c r="U45" s="365"/>
      <c r="V45" s="365"/>
      <c r="W45" s="365"/>
      <c r="X45" s="366"/>
      <c r="Y45" s="426" t="s">
        <v>382</v>
      </c>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542"/>
      <c r="AW45" s="109"/>
    </row>
    <row r="46" spans="1:49" x14ac:dyDescent="0.15">
      <c r="A46" s="109"/>
      <c r="B46" s="413"/>
      <c r="C46" s="414"/>
      <c r="D46" s="114"/>
      <c r="E46" s="114"/>
      <c r="F46" s="114"/>
      <c r="G46" s="459"/>
      <c r="H46" s="460"/>
      <c r="I46" s="460"/>
      <c r="J46" s="460"/>
      <c r="K46" s="460"/>
      <c r="L46" s="460"/>
      <c r="M46" s="460"/>
      <c r="N46" s="460"/>
      <c r="O46" s="460"/>
      <c r="P46" s="460"/>
      <c r="Q46" s="460"/>
      <c r="R46" s="460"/>
      <c r="S46" s="460"/>
      <c r="T46" s="460"/>
      <c r="U46" s="460"/>
      <c r="V46" s="460"/>
      <c r="W46" s="460"/>
      <c r="X46" s="534"/>
      <c r="Y46" s="428"/>
      <c r="Z46" s="429"/>
      <c r="AA46" s="429"/>
      <c r="AB46" s="429"/>
      <c r="AC46" s="429"/>
      <c r="AD46" s="429"/>
      <c r="AE46" s="429"/>
      <c r="AF46" s="429"/>
      <c r="AG46" s="429"/>
      <c r="AH46" s="429"/>
      <c r="AI46" s="429"/>
      <c r="AJ46" s="429"/>
      <c r="AK46" s="429"/>
      <c r="AL46" s="429"/>
      <c r="AM46" s="429"/>
      <c r="AN46" s="429"/>
      <c r="AO46" s="429"/>
      <c r="AP46" s="429"/>
      <c r="AQ46" s="429"/>
      <c r="AR46" s="429"/>
      <c r="AS46" s="429"/>
      <c r="AT46" s="429"/>
      <c r="AU46" s="429"/>
      <c r="AV46" s="543"/>
      <c r="AW46" s="109"/>
    </row>
    <row r="47" spans="1:49" x14ac:dyDescent="0.15">
      <c r="A47" s="109"/>
      <c r="B47" s="413"/>
      <c r="C47" s="414"/>
      <c r="D47" s="114"/>
      <c r="E47" s="114"/>
      <c r="F47" s="114"/>
      <c r="G47" s="459"/>
      <c r="H47" s="460"/>
      <c r="I47" s="460"/>
      <c r="J47" s="460"/>
      <c r="K47" s="460"/>
      <c r="L47" s="460"/>
      <c r="M47" s="460"/>
      <c r="N47" s="460"/>
      <c r="O47" s="460"/>
      <c r="P47" s="460"/>
      <c r="Q47" s="460"/>
      <c r="R47" s="460"/>
      <c r="S47" s="460"/>
      <c r="T47" s="460"/>
      <c r="U47" s="460"/>
      <c r="V47" s="460"/>
      <c r="W47" s="460"/>
      <c r="X47" s="534"/>
      <c r="Y47" s="428"/>
      <c r="Z47" s="429"/>
      <c r="AA47" s="429"/>
      <c r="AB47" s="429"/>
      <c r="AC47" s="429"/>
      <c r="AD47" s="429"/>
      <c r="AE47" s="429"/>
      <c r="AF47" s="429"/>
      <c r="AG47" s="429"/>
      <c r="AH47" s="429"/>
      <c r="AI47" s="429"/>
      <c r="AJ47" s="429"/>
      <c r="AK47" s="429"/>
      <c r="AL47" s="429"/>
      <c r="AM47" s="429"/>
      <c r="AN47" s="429"/>
      <c r="AO47" s="429"/>
      <c r="AP47" s="429"/>
      <c r="AQ47" s="429"/>
      <c r="AR47" s="429"/>
      <c r="AS47" s="429"/>
      <c r="AT47" s="429"/>
      <c r="AU47" s="429"/>
      <c r="AV47" s="543"/>
      <c r="AW47" s="109"/>
    </row>
    <row r="48" spans="1:49" x14ac:dyDescent="0.15">
      <c r="A48" s="109"/>
      <c r="B48" s="413"/>
      <c r="C48" s="414"/>
      <c r="D48" s="114"/>
      <c r="E48" s="114"/>
      <c r="F48" s="114"/>
      <c r="G48" s="459"/>
      <c r="H48" s="460"/>
      <c r="I48" s="460"/>
      <c r="J48" s="460"/>
      <c r="K48" s="460"/>
      <c r="L48" s="460"/>
      <c r="M48" s="460"/>
      <c r="N48" s="460"/>
      <c r="O48" s="460"/>
      <c r="P48" s="460"/>
      <c r="Q48" s="460"/>
      <c r="R48" s="460"/>
      <c r="S48" s="460"/>
      <c r="T48" s="460"/>
      <c r="U48" s="460"/>
      <c r="V48" s="460"/>
      <c r="W48" s="460"/>
      <c r="X48" s="534"/>
      <c r="Y48" s="428"/>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543"/>
      <c r="AW48" s="109"/>
    </row>
    <row r="49" spans="1:49" x14ac:dyDescent="0.15">
      <c r="A49" s="109"/>
      <c r="B49" s="413"/>
      <c r="C49" s="414"/>
      <c r="D49" s="114"/>
      <c r="E49" s="114"/>
      <c r="F49" s="114"/>
      <c r="G49" s="459"/>
      <c r="H49" s="460"/>
      <c r="I49" s="460"/>
      <c r="J49" s="460"/>
      <c r="K49" s="460"/>
      <c r="L49" s="460"/>
      <c r="M49" s="460"/>
      <c r="N49" s="460"/>
      <c r="O49" s="460"/>
      <c r="P49" s="460"/>
      <c r="Q49" s="460"/>
      <c r="R49" s="460"/>
      <c r="S49" s="460"/>
      <c r="T49" s="460"/>
      <c r="U49" s="460"/>
      <c r="V49" s="460"/>
      <c r="W49" s="460"/>
      <c r="X49" s="534"/>
      <c r="Y49" s="428"/>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543"/>
      <c r="AW49" s="109"/>
    </row>
    <row r="50" spans="1:49" x14ac:dyDescent="0.15">
      <c r="A50" s="109"/>
      <c r="B50" s="415"/>
      <c r="C50" s="416"/>
      <c r="D50" s="161"/>
      <c r="E50" s="161"/>
      <c r="F50" s="161"/>
      <c r="G50" s="367"/>
      <c r="H50" s="368"/>
      <c r="I50" s="368"/>
      <c r="J50" s="368"/>
      <c r="K50" s="368"/>
      <c r="L50" s="368"/>
      <c r="M50" s="368"/>
      <c r="N50" s="368"/>
      <c r="O50" s="368"/>
      <c r="P50" s="368"/>
      <c r="Q50" s="368"/>
      <c r="R50" s="368"/>
      <c r="S50" s="368"/>
      <c r="T50" s="368"/>
      <c r="U50" s="368"/>
      <c r="V50" s="368"/>
      <c r="W50" s="368"/>
      <c r="X50" s="369"/>
      <c r="Y50" s="430"/>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544"/>
      <c r="AW50" s="109"/>
    </row>
    <row r="51" spans="1:49" x14ac:dyDescent="0.1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row>
    <row r="52" spans="1:49" x14ac:dyDescent="0.1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row>
    <row r="53" spans="1:49" ht="12" customHeight="1" x14ac:dyDescent="0.15">
      <c r="A53" s="522" t="s">
        <v>361</v>
      </c>
      <c r="B53" s="523"/>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3"/>
      <c r="AR53" s="523"/>
      <c r="AS53" s="523"/>
      <c r="AT53" s="523"/>
      <c r="AU53" s="523"/>
      <c r="AV53" s="523"/>
      <c r="AW53" s="524"/>
    </row>
    <row r="54" spans="1:49" ht="12" customHeight="1" x14ac:dyDescent="0.15">
      <c r="A54" s="525"/>
      <c r="B54" s="526"/>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7"/>
    </row>
    <row r="55" spans="1:49" x14ac:dyDescent="0.15">
      <c r="A55" s="348" t="str">
        <f>"【"&amp;製品カテゴリ&amp;"】"</f>
        <v>【配膳ロボット】</v>
      </c>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109"/>
      <c r="Z55" s="109"/>
      <c r="AA55" s="109"/>
      <c r="AB55" s="109"/>
      <c r="AC55" s="109"/>
      <c r="AD55" s="109"/>
      <c r="AE55" s="109"/>
      <c r="AF55" s="109"/>
      <c r="AG55" s="109"/>
      <c r="AH55" s="109"/>
      <c r="AI55" s="109"/>
      <c r="AJ55" s="109"/>
      <c r="AK55" s="109"/>
      <c r="AL55" s="109"/>
      <c r="AM55" s="109"/>
      <c r="AN55" s="109"/>
      <c r="AO55" s="109"/>
      <c r="AP55" s="109"/>
      <c r="AQ55" s="109"/>
      <c r="AR55" s="109"/>
      <c r="AS55" s="288" t="s">
        <v>245</v>
      </c>
      <c r="AT55" s="288"/>
      <c r="AU55" s="288"/>
      <c r="AV55" s="288"/>
      <c r="AW55" s="288"/>
    </row>
    <row r="56" spans="1:49" x14ac:dyDescent="0.15">
      <c r="A56" s="29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109"/>
      <c r="Z56" s="109"/>
      <c r="AA56" s="109"/>
      <c r="AB56" s="109"/>
      <c r="AC56" s="109"/>
      <c r="AD56" s="109"/>
      <c r="AE56" s="109"/>
      <c r="AF56" s="109"/>
      <c r="AG56" s="109"/>
      <c r="AH56" s="109"/>
      <c r="AI56" s="109"/>
      <c r="AJ56" s="109"/>
      <c r="AK56" s="109"/>
      <c r="AL56" s="109"/>
      <c r="AM56" s="109"/>
      <c r="AN56" s="109"/>
      <c r="AO56" s="109"/>
      <c r="AP56" s="109"/>
      <c r="AQ56" s="109"/>
      <c r="AR56" s="109"/>
      <c r="AS56" s="289"/>
      <c r="AT56" s="289"/>
      <c r="AU56" s="289"/>
      <c r="AV56" s="289"/>
      <c r="AW56" s="289"/>
    </row>
    <row r="57" spans="1:49" x14ac:dyDescent="0.15">
      <c r="A57" s="109"/>
      <c r="B57" s="291" t="s">
        <v>384</v>
      </c>
      <c r="C57" s="291"/>
      <c r="D57" s="291"/>
      <c r="E57" s="291"/>
      <c r="F57" s="291"/>
      <c r="G57" s="291"/>
      <c r="H57" s="291"/>
      <c r="I57" s="291"/>
      <c r="J57" s="291"/>
      <c r="K57" s="291"/>
      <c r="L57" s="291"/>
      <c r="M57" s="291"/>
      <c r="N57" s="291"/>
      <c r="O57" s="291"/>
      <c r="P57" s="291"/>
      <c r="Q57" s="291"/>
      <c r="R57" s="291"/>
      <c r="S57" s="291"/>
      <c r="T57" s="291"/>
      <c r="U57" s="291"/>
      <c r="V57" s="291"/>
      <c r="W57" s="291"/>
      <c r="X57" s="291"/>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row>
    <row r="58" spans="1:49" x14ac:dyDescent="0.15">
      <c r="A58" s="109"/>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row>
    <row r="59" spans="1:49" x14ac:dyDescent="0.15">
      <c r="A59" s="109"/>
      <c r="B59" s="291" t="s">
        <v>385</v>
      </c>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109"/>
    </row>
    <row r="60" spans="1:49" x14ac:dyDescent="0.15">
      <c r="A60" s="109"/>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109"/>
    </row>
    <row r="61" spans="1:49" x14ac:dyDescent="0.15">
      <c r="A61" s="109"/>
      <c r="B61" s="291" t="s">
        <v>386</v>
      </c>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109"/>
    </row>
    <row r="62" spans="1:49" x14ac:dyDescent="0.15">
      <c r="A62" s="109"/>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109"/>
    </row>
    <row r="63" spans="1:49" x14ac:dyDescent="0.15">
      <c r="A63" s="109"/>
      <c r="B63" s="291" t="s">
        <v>387</v>
      </c>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109"/>
    </row>
    <row r="64" spans="1:49" x14ac:dyDescent="0.15">
      <c r="A64" s="109"/>
      <c r="B64" s="292"/>
      <c r="C64" s="292"/>
      <c r="D64" s="292"/>
      <c r="E64" s="292"/>
      <c r="F64" s="292"/>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109"/>
    </row>
    <row r="65" spans="1:49" x14ac:dyDescent="0.15">
      <c r="A65" s="109"/>
      <c r="B65" s="521" t="s">
        <v>305</v>
      </c>
      <c r="C65" s="521"/>
      <c r="D65" s="293" t="s">
        <v>364</v>
      </c>
      <c r="E65" s="294"/>
      <c r="F65" s="345"/>
      <c r="G65" s="521" t="s">
        <v>365</v>
      </c>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109"/>
      <c r="AM65" s="109"/>
      <c r="AN65" s="109"/>
      <c r="AO65" s="109"/>
      <c r="AP65" s="109"/>
      <c r="AQ65" s="109"/>
      <c r="AR65" s="109"/>
      <c r="AS65" s="109"/>
      <c r="AT65" s="109"/>
      <c r="AU65" s="109"/>
      <c r="AV65" s="109"/>
      <c r="AW65" s="109"/>
    </row>
    <row r="66" spans="1:49" x14ac:dyDescent="0.15">
      <c r="A66" s="109"/>
      <c r="B66" s="521"/>
      <c r="C66" s="521"/>
      <c r="D66" s="295"/>
      <c r="E66" s="296"/>
      <c r="F66" s="346"/>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109"/>
      <c r="AM66" s="109"/>
      <c r="AN66" s="109"/>
      <c r="AO66" s="109"/>
      <c r="AP66" s="109"/>
      <c r="AQ66" s="109"/>
      <c r="AR66" s="109"/>
      <c r="AS66" s="109"/>
      <c r="AT66" s="109"/>
      <c r="AU66" s="109"/>
      <c r="AV66" s="109"/>
      <c r="AW66" s="109"/>
    </row>
    <row r="67" spans="1:49" ht="12" customHeight="1" x14ac:dyDescent="0.15">
      <c r="A67" s="109"/>
      <c r="B67" s="413">
        <v>1</v>
      </c>
      <c r="C67" s="414"/>
      <c r="D67" s="114"/>
      <c r="E67" s="114"/>
      <c r="F67" s="114"/>
      <c r="G67" s="545" t="s">
        <v>388</v>
      </c>
      <c r="H67" s="545"/>
      <c r="I67" s="545"/>
      <c r="J67" s="545"/>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5"/>
      <c r="AH67" s="545"/>
      <c r="AI67" s="545"/>
      <c r="AJ67" s="545"/>
      <c r="AK67" s="545"/>
      <c r="AL67" s="109"/>
      <c r="AM67" s="109"/>
      <c r="AN67" s="109"/>
      <c r="AO67" s="109"/>
      <c r="AP67" s="109"/>
      <c r="AQ67" s="109"/>
      <c r="AR67" s="109"/>
      <c r="AS67" s="109"/>
      <c r="AT67" s="109"/>
      <c r="AU67" s="109"/>
      <c r="AV67" s="109"/>
      <c r="AW67" s="109"/>
    </row>
    <row r="68" spans="1:49" x14ac:dyDescent="0.15">
      <c r="A68" s="109"/>
      <c r="B68" s="413"/>
      <c r="C68" s="414"/>
      <c r="D68" s="114"/>
      <c r="E68" s="114"/>
      <c r="F68" s="114"/>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c r="AK68" s="545"/>
      <c r="AL68" s="109"/>
      <c r="AM68" s="109"/>
      <c r="AN68" s="109"/>
      <c r="AO68" s="109"/>
      <c r="AP68" s="109"/>
      <c r="AQ68" s="109"/>
      <c r="AR68" s="109"/>
      <c r="AS68" s="109"/>
      <c r="AT68" s="109"/>
      <c r="AU68" s="109"/>
      <c r="AV68" s="109"/>
      <c r="AW68" s="109"/>
    </row>
    <row r="69" spans="1:49" x14ac:dyDescent="0.15">
      <c r="A69" s="109"/>
      <c r="B69" s="415"/>
      <c r="C69" s="416"/>
      <c r="D69" s="161"/>
      <c r="E69" s="161"/>
      <c r="F69" s="161"/>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545"/>
      <c r="AK69" s="545"/>
      <c r="AL69" s="109"/>
      <c r="AM69" s="109"/>
      <c r="AN69" s="109"/>
      <c r="AO69" s="109"/>
      <c r="AP69" s="109"/>
      <c r="AQ69" s="109"/>
      <c r="AR69" s="109"/>
      <c r="AS69" s="109"/>
      <c r="AT69" s="109"/>
      <c r="AU69" s="109"/>
      <c r="AV69" s="109"/>
      <c r="AW69" s="109"/>
    </row>
    <row r="70" spans="1:49" x14ac:dyDescent="0.15">
      <c r="A70" s="109"/>
      <c r="B70" s="411">
        <v>2</v>
      </c>
      <c r="C70" s="412"/>
      <c r="D70" s="162"/>
      <c r="E70" s="162"/>
      <c r="F70" s="162"/>
      <c r="G70" s="545" t="s">
        <v>389</v>
      </c>
      <c r="H70" s="545"/>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545"/>
      <c r="AH70" s="545"/>
      <c r="AI70" s="545"/>
      <c r="AJ70" s="545"/>
      <c r="AK70" s="545"/>
      <c r="AL70" s="109"/>
      <c r="AM70" s="109"/>
      <c r="AN70" s="109"/>
      <c r="AO70" s="109"/>
      <c r="AP70" s="109"/>
      <c r="AQ70" s="109"/>
      <c r="AR70" s="109"/>
      <c r="AS70" s="109"/>
      <c r="AT70" s="109"/>
      <c r="AU70" s="109"/>
      <c r="AV70" s="109"/>
      <c r="AW70" s="109"/>
    </row>
    <row r="71" spans="1:49" x14ac:dyDescent="0.15">
      <c r="A71" s="109"/>
      <c r="B71" s="413"/>
      <c r="C71" s="414"/>
      <c r="D71" s="114"/>
      <c r="E71" s="114"/>
      <c r="F71" s="114"/>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545"/>
      <c r="AK71" s="545"/>
      <c r="AL71" s="109"/>
      <c r="AM71" s="109"/>
      <c r="AN71" s="109"/>
      <c r="AO71" s="109"/>
      <c r="AP71" s="109"/>
      <c r="AQ71" s="109"/>
      <c r="AR71" s="109"/>
      <c r="AS71" s="109"/>
      <c r="AT71" s="109"/>
      <c r="AU71" s="109"/>
      <c r="AV71" s="109"/>
      <c r="AW71" s="109"/>
    </row>
    <row r="72" spans="1:49" x14ac:dyDescent="0.15">
      <c r="A72" s="109"/>
      <c r="B72" s="415"/>
      <c r="C72" s="416"/>
      <c r="D72" s="161"/>
      <c r="E72" s="161"/>
      <c r="F72" s="161"/>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c r="AH72" s="545"/>
      <c r="AI72" s="545"/>
      <c r="AJ72" s="545"/>
      <c r="AK72" s="545"/>
      <c r="AL72" s="109"/>
      <c r="AM72" s="109"/>
      <c r="AN72" s="109"/>
      <c r="AO72" s="109"/>
      <c r="AP72" s="109"/>
      <c r="AQ72" s="109"/>
      <c r="AR72" s="109"/>
      <c r="AS72" s="109"/>
      <c r="AT72" s="109"/>
      <c r="AU72" s="109"/>
      <c r="AV72" s="109"/>
      <c r="AW72" s="109"/>
    </row>
    <row r="73" spans="1:49" x14ac:dyDescent="0.15">
      <c r="A73" s="109"/>
      <c r="B73" s="411">
        <v>3</v>
      </c>
      <c r="C73" s="412"/>
      <c r="D73" s="162"/>
      <c r="E73" s="162"/>
      <c r="F73" s="162"/>
      <c r="G73" s="545" t="s">
        <v>390</v>
      </c>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45"/>
      <c r="AK73" s="545"/>
      <c r="AL73" s="109"/>
      <c r="AM73" s="109"/>
      <c r="AN73" s="109"/>
      <c r="AO73" s="109"/>
      <c r="AP73" s="109"/>
      <c r="AQ73" s="109"/>
      <c r="AR73" s="109"/>
      <c r="AS73" s="109"/>
      <c r="AT73" s="109"/>
      <c r="AU73" s="109"/>
      <c r="AV73" s="109"/>
      <c r="AW73" s="109"/>
    </row>
    <row r="74" spans="1:49" x14ac:dyDescent="0.15">
      <c r="A74" s="109"/>
      <c r="B74" s="413"/>
      <c r="C74" s="414"/>
      <c r="D74" s="114"/>
      <c r="E74" s="114"/>
      <c r="F74" s="114"/>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5"/>
      <c r="AK74" s="545"/>
      <c r="AL74" s="109"/>
      <c r="AM74" s="109"/>
      <c r="AN74" s="109"/>
      <c r="AO74" s="109"/>
      <c r="AP74" s="109"/>
      <c r="AQ74" s="109"/>
      <c r="AR74" s="109"/>
      <c r="AS74" s="109"/>
      <c r="AT74" s="109"/>
      <c r="AU74" s="109"/>
      <c r="AV74" s="109"/>
      <c r="AW74" s="109"/>
    </row>
    <row r="75" spans="1:49" x14ac:dyDescent="0.15">
      <c r="A75" s="109"/>
      <c r="B75" s="415"/>
      <c r="C75" s="416"/>
      <c r="D75" s="161"/>
      <c r="E75" s="161"/>
      <c r="F75" s="161"/>
      <c r="G75" s="545"/>
      <c r="H75" s="545"/>
      <c r="I75" s="545"/>
      <c r="J75" s="545"/>
      <c r="K75" s="545"/>
      <c r="L75" s="545"/>
      <c r="M75" s="545"/>
      <c r="N75" s="545"/>
      <c r="O75" s="545"/>
      <c r="P75" s="545"/>
      <c r="Q75" s="545"/>
      <c r="R75" s="545"/>
      <c r="S75" s="545"/>
      <c r="T75" s="545"/>
      <c r="U75" s="545"/>
      <c r="V75" s="545"/>
      <c r="W75" s="545"/>
      <c r="X75" s="545"/>
      <c r="Y75" s="545"/>
      <c r="Z75" s="545"/>
      <c r="AA75" s="545"/>
      <c r="AB75" s="545"/>
      <c r="AC75" s="545"/>
      <c r="AD75" s="545"/>
      <c r="AE75" s="545"/>
      <c r="AF75" s="545"/>
      <c r="AG75" s="545"/>
      <c r="AH75" s="545"/>
      <c r="AI75" s="545"/>
      <c r="AJ75" s="545"/>
      <c r="AK75" s="545"/>
      <c r="AL75" s="109"/>
      <c r="AM75" s="109"/>
      <c r="AN75" s="109"/>
      <c r="AO75" s="109"/>
      <c r="AP75" s="109"/>
      <c r="AQ75" s="109"/>
      <c r="AR75" s="109"/>
      <c r="AS75" s="109"/>
      <c r="AT75" s="109"/>
      <c r="AU75" s="109"/>
      <c r="AV75" s="109"/>
      <c r="AW75" s="109"/>
    </row>
    <row r="76" spans="1:49" x14ac:dyDescent="0.15">
      <c r="A76" s="109"/>
      <c r="B76" s="413">
        <v>4</v>
      </c>
      <c r="C76" s="414"/>
      <c r="D76" s="114"/>
      <c r="E76" s="114"/>
      <c r="F76" s="114"/>
      <c r="G76" s="546" t="s">
        <v>391</v>
      </c>
      <c r="H76" s="546"/>
      <c r="I76" s="546"/>
      <c r="J76" s="546"/>
      <c r="K76" s="546"/>
      <c r="L76" s="546"/>
      <c r="M76" s="546"/>
      <c r="N76" s="546"/>
      <c r="O76" s="546"/>
      <c r="P76" s="546"/>
      <c r="Q76" s="546"/>
      <c r="R76" s="546"/>
      <c r="S76" s="546"/>
      <c r="T76" s="546"/>
      <c r="U76" s="546"/>
      <c r="V76" s="546"/>
      <c r="W76" s="546"/>
      <c r="X76" s="546"/>
      <c r="Y76" s="546"/>
      <c r="Z76" s="546"/>
      <c r="AA76" s="546"/>
      <c r="AB76" s="546"/>
      <c r="AC76" s="546"/>
      <c r="AD76" s="546"/>
      <c r="AE76" s="546"/>
      <c r="AF76" s="546"/>
      <c r="AG76" s="546"/>
      <c r="AH76" s="546"/>
      <c r="AI76" s="546"/>
      <c r="AJ76" s="546"/>
      <c r="AK76" s="546"/>
      <c r="AL76" s="109"/>
      <c r="AM76" s="109"/>
      <c r="AN76" s="109"/>
      <c r="AO76" s="109"/>
      <c r="AP76" s="109"/>
      <c r="AQ76" s="109"/>
      <c r="AR76" s="109"/>
      <c r="AS76" s="109"/>
      <c r="AT76" s="109"/>
      <c r="AU76" s="109"/>
      <c r="AV76" s="109"/>
      <c r="AW76" s="109"/>
    </row>
    <row r="77" spans="1:49" x14ac:dyDescent="0.15">
      <c r="A77" s="109"/>
      <c r="B77" s="413"/>
      <c r="C77" s="414"/>
      <c r="D77" s="114"/>
      <c r="E77" s="114"/>
      <c r="F77" s="114"/>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546"/>
      <c r="AK77" s="546"/>
      <c r="AL77" s="109"/>
      <c r="AM77" s="109"/>
      <c r="AN77" s="109"/>
      <c r="AO77" s="109"/>
      <c r="AP77" s="109"/>
      <c r="AQ77" s="109"/>
      <c r="AR77" s="109"/>
      <c r="AS77" s="109"/>
      <c r="AT77" s="109"/>
      <c r="AU77" s="109"/>
      <c r="AV77" s="109"/>
      <c r="AW77" s="109"/>
    </row>
    <row r="78" spans="1:49" x14ac:dyDescent="0.15">
      <c r="A78" s="109"/>
      <c r="B78" s="415"/>
      <c r="C78" s="416"/>
      <c r="D78" s="161"/>
      <c r="E78" s="161"/>
      <c r="F78" s="161"/>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c r="AE78" s="546"/>
      <c r="AF78" s="546"/>
      <c r="AG78" s="546"/>
      <c r="AH78" s="546"/>
      <c r="AI78" s="546"/>
      <c r="AJ78" s="546"/>
      <c r="AK78" s="546"/>
      <c r="AL78" s="109"/>
      <c r="AM78" s="109"/>
      <c r="AN78" s="109"/>
      <c r="AO78" s="109"/>
      <c r="AP78" s="109"/>
      <c r="AQ78" s="109"/>
      <c r="AR78" s="109"/>
      <c r="AS78" s="109"/>
      <c r="AT78" s="109"/>
      <c r="AU78" s="109"/>
      <c r="AV78" s="109"/>
      <c r="AW78" s="109"/>
    </row>
    <row r="79" spans="1:49" x14ac:dyDescent="0.15">
      <c r="A79" s="109"/>
      <c r="B79" s="411">
        <v>5</v>
      </c>
      <c r="C79" s="412"/>
      <c r="D79" s="162"/>
      <c r="E79" s="162"/>
      <c r="F79" s="162"/>
      <c r="G79" s="546" t="s">
        <v>392</v>
      </c>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109"/>
      <c r="AM79" s="109"/>
      <c r="AN79" s="109"/>
      <c r="AO79" s="109"/>
      <c r="AP79" s="109"/>
      <c r="AQ79" s="109"/>
      <c r="AR79" s="109"/>
      <c r="AS79" s="109"/>
      <c r="AT79" s="109"/>
      <c r="AU79" s="109"/>
      <c r="AV79" s="109"/>
      <c r="AW79" s="109"/>
    </row>
    <row r="80" spans="1:49" x14ac:dyDescent="0.15">
      <c r="A80" s="109"/>
      <c r="B80" s="413"/>
      <c r="C80" s="414"/>
      <c r="D80" s="114"/>
      <c r="E80" s="114"/>
      <c r="F80" s="114"/>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c r="AI80" s="546"/>
      <c r="AJ80" s="546"/>
      <c r="AK80" s="546"/>
      <c r="AL80" s="109"/>
      <c r="AM80" s="109"/>
      <c r="AN80" s="109"/>
      <c r="AO80" s="109"/>
      <c r="AP80" s="109"/>
      <c r="AQ80" s="109"/>
      <c r="AR80" s="109"/>
      <c r="AS80" s="109"/>
      <c r="AT80" s="109"/>
      <c r="AU80" s="109"/>
      <c r="AV80" s="109"/>
      <c r="AW80" s="109"/>
    </row>
    <row r="81" spans="1:49" x14ac:dyDescent="0.15">
      <c r="A81" s="109"/>
      <c r="B81" s="415"/>
      <c r="C81" s="416"/>
      <c r="D81" s="161"/>
      <c r="E81" s="161"/>
      <c r="F81" s="161"/>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109"/>
      <c r="AM81" s="109"/>
      <c r="AN81" s="109"/>
      <c r="AO81" s="109"/>
      <c r="AP81" s="109"/>
      <c r="AQ81" s="109"/>
      <c r="AR81" s="109"/>
      <c r="AS81" s="109"/>
      <c r="AT81" s="109"/>
      <c r="AU81" s="109"/>
      <c r="AV81" s="109"/>
      <c r="AW81" s="109"/>
    </row>
    <row r="82" spans="1:49" x14ac:dyDescent="0.15">
      <c r="A82" s="109"/>
      <c r="B82" s="411">
        <v>6</v>
      </c>
      <c r="C82" s="412"/>
      <c r="D82" s="162"/>
      <c r="E82" s="162"/>
      <c r="F82" s="162"/>
      <c r="G82" s="546" t="s">
        <v>393</v>
      </c>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546"/>
      <c r="AK82" s="546"/>
      <c r="AL82" s="109"/>
      <c r="AM82" s="109"/>
      <c r="AN82" s="109"/>
      <c r="AO82" s="109"/>
      <c r="AP82" s="109"/>
      <c r="AQ82" s="109"/>
      <c r="AR82" s="109"/>
      <c r="AS82" s="109"/>
      <c r="AT82" s="109"/>
      <c r="AU82" s="109"/>
      <c r="AV82" s="109"/>
      <c r="AW82" s="109"/>
    </row>
    <row r="83" spans="1:49" x14ac:dyDescent="0.15">
      <c r="A83" s="109"/>
      <c r="B83" s="413"/>
      <c r="C83" s="414"/>
      <c r="D83" s="114"/>
      <c r="E83" s="114"/>
      <c r="F83" s="114"/>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6"/>
      <c r="AE83" s="546"/>
      <c r="AF83" s="546"/>
      <c r="AG83" s="546"/>
      <c r="AH83" s="546"/>
      <c r="AI83" s="546"/>
      <c r="AJ83" s="546"/>
      <c r="AK83" s="546"/>
      <c r="AL83" s="109"/>
      <c r="AM83" s="109"/>
      <c r="AN83" s="109"/>
      <c r="AO83" s="109"/>
      <c r="AP83" s="109"/>
      <c r="AQ83" s="109"/>
      <c r="AR83" s="109"/>
      <c r="AS83" s="109"/>
      <c r="AT83" s="109"/>
      <c r="AU83" s="109"/>
      <c r="AV83" s="109"/>
      <c r="AW83" s="109"/>
    </row>
    <row r="84" spans="1:49" x14ac:dyDescent="0.15">
      <c r="A84" s="109"/>
      <c r="B84" s="415"/>
      <c r="C84" s="416"/>
      <c r="D84" s="161"/>
      <c r="E84" s="161"/>
      <c r="F84" s="161"/>
      <c r="G84" s="546"/>
      <c r="H84" s="546"/>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6"/>
      <c r="AG84" s="546"/>
      <c r="AH84" s="546"/>
      <c r="AI84" s="546"/>
      <c r="AJ84" s="546"/>
      <c r="AK84" s="546"/>
      <c r="AL84" s="109"/>
      <c r="AM84" s="109"/>
      <c r="AN84" s="109"/>
      <c r="AO84" s="109"/>
      <c r="AP84" s="109"/>
      <c r="AQ84" s="109"/>
      <c r="AR84" s="109"/>
      <c r="AS84" s="109"/>
      <c r="AT84" s="109"/>
      <c r="AU84" s="109"/>
      <c r="AV84" s="109"/>
      <c r="AW84" s="109"/>
    </row>
    <row r="85" spans="1:49" x14ac:dyDescent="0.15">
      <c r="A85" s="109"/>
      <c r="B85" s="411">
        <v>7</v>
      </c>
      <c r="C85" s="412"/>
      <c r="D85" s="162"/>
      <c r="E85" s="162"/>
      <c r="F85" s="162"/>
      <c r="G85" s="545" t="s">
        <v>394</v>
      </c>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5"/>
      <c r="AK85" s="545"/>
      <c r="AL85" s="109"/>
      <c r="AM85" s="109"/>
      <c r="AN85" s="109"/>
      <c r="AO85" s="109"/>
      <c r="AP85" s="109"/>
      <c r="AQ85" s="109"/>
      <c r="AR85" s="109"/>
      <c r="AS85" s="109"/>
      <c r="AT85" s="109"/>
      <c r="AU85" s="109"/>
      <c r="AV85" s="109"/>
      <c r="AW85" s="109"/>
    </row>
    <row r="86" spans="1:49" x14ac:dyDescent="0.15">
      <c r="A86" s="109"/>
      <c r="B86" s="413"/>
      <c r="C86" s="414"/>
      <c r="D86" s="114"/>
      <c r="E86" s="114"/>
      <c r="F86" s="114"/>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109"/>
      <c r="AM86" s="109"/>
      <c r="AN86" s="109"/>
      <c r="AO86" s="109"/>
      <c r="AP86" s="109"/>
      <c r="AQ86" s="109"/>
      <c r="AR86" s="109"/>
      <c r="AS86" s="109"/>
      <c r="AT86" s="109"/>
      <c r="AU86" s="109"/>
      <c r="AV86" s="109"/>
      <c r="AW86" s="109"/>
    </row>
    <row r="87" spans="1:49" x14ac:dyDescent="0.15">
      <c r="A87" s="109"/>
      <c r="B87" s="415"/>
      <c r="C87" s="416"/>
      <c r="D87" s="161"/>
      <c r="E87" s="161"/>
      <c r="F87" s="161"/>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109"/>
      <c r="AM87" s="109"/>
      <c r="AN87" s="109"/>
      <c r="AO87" s="109"/>
      <c r="AP87" s="109"/>
      <c r="AQ87" s="109"/>
      <c r="AR87" s="109"/>
      <c r="AS87" s="109"/>
      <c r="AT87" s="109"/>
      <c r="AU87" s="109"/>
      <c r="AV87" s="109"/>
      <c r="AW87" s="109"/>
    </row>
    <row r="88" spans="1:49" x14ac:dyDescent="0.15">
      <c r="A88" s="109"/>
      <c r="B88" s="114"/>
      <c r="C88" s="114"/>
      <c r="D88" s="114"/>
      <c r="E88" s="114"/>
      <c r="F88" s="114"/>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09"/>
    </row>
    <row r="89" spans="1:49" x14ac:dyDescent="0.15">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row>
    <row r="90" spans="1:49" x14ac:dyDescent="0.15">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row>
    <row r="91" spans="1:49" x14ac:dyDescent="0.15">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row>
    <row r="92" spans="1:49" x14ac:dyDescent="0.15">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row>
    <row r="93" spans="1:49" x14ac:dyDescent="0.15">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row>
    <row r="94" spans="1:49" x14ac:dyDescent="0.15">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row>
    <row r="95" spans="1:49" x14ac:dyDescent="0.15">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row>
    <row r="96" spans="1:49" x14ac:dyDescent="0.15">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row>
    <row r="97" spans="1:49" x14ac:dyDescent="0.15">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row>
    <row r="98" spans="1:49" x14ac:dyDescent="0.15">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row>
  </sheetData>
  <sheetProtection algorithmName="SHA-512" hashValue="QnJNIK7cOVGS9v/hc5tNkI/K9xrOpJZQ3vIjdaEH2PTyuWK4SlOElItqbDD7chY7ZmYbq/OLI77xAwBNYr6F4g==" saltValue="bD+TDI1WWlZpR9WseT8slA==" spinCount="100000" sheet="1" objects="1" scenarios="1"/>
  <mergeCells count="59">
    <mergeCell ref="B79:C81"/>
    <mergeCell ref="G79:AK81"/>
    <mergeCell ref="B82:C84"/>
    <mergeCell ref="G82:AK84"/>
    <mergeCell ref="B85:C87"/>
    <mergeCell ref="G85:AK87"/>
    <mergeCell ref="B70:C72"/>
    <mergeCell ref="G70:AK72"/>
    <mergeCell ref="B73:C75"/>
    <mergeCell ref="G73:AK75"/>
    <mergeCell ref="B76:C78"/>
    <mergeCell ref="G76:AK78"/>
    <mergeCell ref="B63:AV64"/>
    <mergeCell ref="B65:C66"/>
    <mergeCell ref="D65:F66"/>
    <mergeCell ref="G65:AK66"/>
    <mergeCell ref="B67:C69"/>
    <mergeCell ref="G67:AK69"/>
    <mergeCell ref="B61:AV62"/>
    <mergeCell ref="B38:C44"/>
    <mergeCell ref="G38:X44"/>
    <mergeCell ref="Y38:AV44"/>
    <mergeCell ref="B45:C50"/>
    <mergeCell ref="G45:X50"/>
    <mergeCell ref="Y45:AV50"/>
    <mergeCell ref="A53:AW54"/>
    <mergeCell ref="A55:X56"/>
    <mergeCell ref="AS55:AW56"/>
    <mergeCell ref="B57:X58"/>
    <mergeCell ref="B59:AV60"/>
    <mergeCell ref="B26:AV27"/>
    <mergeCell ref="B28:C30"/>
    <mergeCell ref="G28:X30"/>
    <mergeCell ref="Y28:AV30"/>
    <mergeCell ref="B31:C37"/>
    <mergeCell ref="G31:X37"/>
    <mergeCell ref="Y31:AV37"/>
    <mergeCell ref="B19:C21"/>
    <mergeCell ref="G19:X21"/>
    <mergeCell ref="Y19:AV21"/>
    <mergeCell ref="B22:C25"/>
    <mergeCell ref="G22:X25"/>
    <mergeCell ref="Y22:AV25"/>
    <mergeCell ref="B11:AV12"/>
    <mergeCell ref="B13:C15"/>
    <mergeCell ref="G13:X15"/>
    <mergeCell ref="Y13:AV15"/>
    <mergeCell ref="B16:C18"/>
    <mergeCell ref="G16:X18"/>
    <mergeCell ref="Y16:AV18"/>
    <mergeCell ref="B9:C10"/>
    <mergeCell ref="D9:F10"/>
    <mergeCell ref="G9:X10"/>
    <mergeCell ref="Y9:AV10"/>
    <mergeCell ref="A1:AW2"/>
    <mergeCell ref="A3:X4"/>
    <mergeCell ref="AS3:AW4"/>
    <mergeCell ref="B5:X6"/>
    <mergeCell ref="B7:AV8"/>
  </mergeCells>
  <phoneticPr fontId="1"/>
  <printOptions horizontalCentered="1"/>
  <pageMargins left="0.23622047244094491" right="0.23622047244094491" top="0.35433070866141736" bottom="0.35433070866141736" header="0.11811023622047245" footer="0.11811023622047245"/>
  <pageSetup paperSize="9" scale="97" fitToHeight="0" orientation="portrait" r:id="rId1"/>
  <rowBreaks count="1" manualBreakCount="1">
    <brk id="52"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3</xdr:col>
                    <xdr:colOff>123825</xdr:colOff>
                    <xdr:row>12</xdr:row>
                    <xdr:rowOff>123825</xdr:rowOff>
                  </from>
                  <to>
                    <xdr:col>5</xdr:col>
                    <xdr:colOff>9525</xdr:colOff>
                    <xdr:row>14</xdr:row>
                    <xdr:rowOff>9525</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3</xdr:col>
                    <xdr:colOff>123825</xdr:colOff>
                    <xdr:row>15</xdr:row>
                    <xdr:rowOff>142875</xdr:rowOff>
                  </from>
                  <to>
                    <xdr:col>5</xdr:col>
                    <xdr:colOff>9525</xdr:colOff>
                    <xdr:row>17</xdr:row>
                    <xdr:rowOff>28575</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3</xdr:col>
                    <xdr:colOff>123825</xdr:colOff>
                    <xdr:row>32</xdr:row>
                    <xdr:rowOff>66675</xdr:rowOff>
                  </from>
                  <to>
                    <xdr:col>5</xdr:col>
                    <xdr:colOff>9525</xdr:colOff>
                    <xdr:row>33</xdr:row>
                    <xdr:rowOff>104775</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3</xdr:col>
                    <xdr:colOff>123825</xdr:colOff>
                    <xdr:row>18</xdr:row>
                    <xdr:rowOff>142875</xdr:rowOff>
                  </from>
                  <to>
                    <xdr:col>5</xdr:col>
                    <xdr:colOff>9525</xdr:colOff>
                    <xdr:row>20</xdr:row>
                    <xdr:rowOff>28575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3</xdr:col>
                    <xdr:colOff>123825</xdr:colOff>
                    <xdr:row>39</xdr:row>
                    <xdr:rowOff>66675</xdr:rowOff>
                  </from>
                  <to>
                    <xdr:col>5</xdr:col>
                    <xdr:colOff>9525</xdr:colOff>
                    <xdr:row>40</xdr:row>
                    <xdr:rowOff>104775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3</xdr:col>
                    <xdr:colOff>123825</xdr:colOff>
                    <xdr:row>46</xdr:row>
                    <xdr:rowOff>66675</xdr:rowOff>
                  </from>
                  <to>
                    <xdr:col>5</xdr:col>
                    <xdr:colOff>9525</xdr:colOff>
                    <xdr:row>47</xdr:row>
                    <xdr:rowOff>104775</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3</xdr:col>
                    <xdr:colOff>142875</xdr:colOff>
                    <xdr:row>22</xdr:row>
                    <xdr:rowOff>47625</xdr:rowOff>
                  </from>
                  <to>
                    <xdr:col>5</xdr:col>
                    <xdr:colOff>28575</xdr:colOff>
                    <xdr:row>23</xdr:row>
                    <xdr:rowOff>104775</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3</xdr:col>
                    <xdr:colOff>123825</xdr:colOff>
                    <xdr:row>27</xdr:row>
                    <xdr:rowOff>142875</xdr:rowOff>
                  </from>
                  <to>
                    <xdr:col>5</xdr:col>
                    <xdr:colOff>9525</xdr:colOff>
                    <xdr:row>29</xdr:row>
                    <xdr:rowOff>28575</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3</xdr:col>
                    <xdr:colOff>123825</xdr:colOff>
                    <xdr:row>66</xdr:row>
                    <xdr:rowOff>123825</xdr:rowOff>
                  </from>
                  <to>
                    <xdr:col>5</xdr:col>
                    <xdr:colOff>9525</xdr:colOff>
                    <xdr:row>68</xdr:row>
                    <xdr:rowOff>9525</xdr:rowOff>
                  </to>
                </anchor>
              </controlPr>
            </control>
          </mc:Choice>
        </mc:AlternateContent>
        <mc:AlternateContent xmlns:mc="http://schemas.openxmlformats.org/markup-compatibility/2006">
          <mc:Choice Requires="x14">
            <control shapeId="5130" r:id="rId13" name="Check Box 10">
              <controlPr locked="0" defaultSize="0" autoFill="0" autoLine="0" autoPict="0">
                <anchor moveWithCells="1">
                  <from>
                    <xdr:col>3</xdr:col>
                    <xdr:colOff>123825</xdr:colOff>
                    <xdr:row>69</xdr:row>
                    <xdr:rowOff>142875</xdr:rowOff>
                  </from>
                  <to>
                    <xdr:col>5</xdr:col>
                    <xdr:colOff>9525</xdr:colOff>
                    <xdr:row>71</xdr:row>
                    <xdr:rowOff>28575</xdr:rowOff>
                  </to>
                </anchor>
              </controlPr>
            </control>
          </mc:Choice>
        </mc:AlternateContent>
        <mc:AlternateContent xmlns:mc="http://schemas.openxmlformats.org/markup-compatibility/2006">
          <mc:Choice Requires="x14">
            <control shapeId="5131" r:id="rId14" name="Check Box 11">
              <controlPr locked="0" defaultSize="0" autoFill="0" autoLine="0" autoPict="0">
                <anchor moveWithCells="1">
                  <from>
                    <xdr:col>3</xdr:col>
                    <xdr:colOff>123825</xdr:colOff>
                    <xdr:row>72</xdr:row>
                    <xdr:rowOff>142875</xdr:rowOff>
                  </from>
                  <to>
                    <xdr:col>5</xdr:col>
                    <xdr:colOff>9525</xdr:colOff>
                    <xdr:row>74</xdr:row>
                    <xdr:rowOff>28575</xdr:rowOff>
                  </to>
                </anchor>
              </controlPr>
            </control>
          </mc:Choice>
        </mc:AlternateContent>
        <mc:AlternateContent xmlns:mc="http://schemas.openxmlformats.org/markup-compatibility/2006">
          <mc:Choice Requires="x14">
            <control shapeId="5132" r:id="rId15" name="Check Box 12">
              <controlPr locked="0" defaultSize="0" autoFill="0" autoLine="0" autoPict="0">
                <anchor moveWithCells="1">
                  <from>
                    <xdr:col>3</xdr:col>
                    <xdr:colOff>123825</xdr:colOff>
                    <xdr:row>75</xdr:row>
                    <xdr:rowOff>123825</xdr:rowOff>
                  </from>
                  <to>
                    <xdr:col>5</xdr:col>
                    <xdr:colOff>9525</xdr:colOff>
                    <xdr:row>77</xdr:row>
                    <xdr:rowOff>9525</xdr:rowOff>
                  </to>
                </anchor>
              </controlPr>
            </control>
          </mc:Choice>
        </mc:AlternateContent>
        <mc:AlternateContent xmlns:mc="http://schemas.openxmlformats.org/markup-compatibility/2006">
          <mc:Choice Requires="x14">
            <control shapeId="5133" r:id="rId16" name="Check Box 13">
              <controlPr locked="0" defaultSize="0" autoFill="0" autoLine="0" autoPict="0">
                <anchor moveWithCells="1">
                  <from>
                    <xdr:col>3</xdr:col>
                    <xdr:colOff>123825</xdr:colOff>
                    <xdr:row>78</xdr:row>
                    <xdr:rowOff>142875</xdr:rowOff>
                  </from>
                  <to>
                    <xdr:col>5</xdr:col>
                    <xdr:colOff>9525</xdr:colOff>
                    <xdr:row>80</xdr:row>
                    <xdr:rowOff>28575</xdr:rowOff>
                  </to>
                </anchor>
              </controlPr>
            </control>
          </mc:Choice>
        </mc:AlternateContent>
        <mc:AlternateContent xmlns:mc="http://schemas.openxmlformats.org/markup-compatibility/2006">
          <mc:Choice Requires="x14">
            <control shapeId="5134" r:id="rId17" name="Check Box 14">
              <controlPr locked="0" defaultSize="0" autoFill="0" autoLine="0" autoPict="0">
                <anchor moveWithCells="1">
                  <from>
                    <xdr:col>3</xdr:col>
                    <xdr:colOff>114300</xdr:colOff>
                    <xdr:row>82</xdr:row>
                    <xdr:rowOff>9525</xdr:rowOff>
                  </from>
                  <to>
                    <xdr:col>5</xdr:col>
                    <xdr:colOff>0</xdr:colOff>
                    <xdr:row>83</xdr:row>
                    <xdr:rowOff>47625</xdr:rowOff>
                  </to>
                </anchor>
              </controlPr>
            </control>
          </mc:Choice>
        </mc:AlternateContent>
        <mc:AlternateContent xmlns:mc="http://schemas.openxmlformats.org/markup-compatibility/2006">
          <mc:Choice Requires="x14">
            <control shapeId="5135" r:id="rId18" name="Check Box 15">
              <controlPr locked="0" defaultSize="0" autoFill="0" autoLine="0" autoPict="0">
                <anchor moveWithCells="1">
                  <from>
                    <xdr:col>3</xdr:col>
                    <xdr:colOff>123825</xdr:colOff>
                    <xdr:row>85</xdr:row>
                    <xdr:rowOff>0</xdr:rowOff>
                  </from>
                  <to>
                    <xdr:col>5</xdr:col>
                    <xdr:colOff>9525</xdr:colOff>
                    <xdr:row>86</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8BA52-8589-448B-96DE-3C094BB643EC}">
  <sheetPr codeName="Sheet8">
    <tabColor rgb="FF00B050"/>
  </sheetPr>
  <dimension ref="A1:E17"/>
  <sheetViews>
    <sheetView zoomScale="115" zoomScaleNormal="115" workbookViewId="0"/>
  </sheetViews>
  <sheetFormatPr defaultColWidth="9" defaultRowHeight="13.5" x14ac:dyDescent="0.15"/>
  <cols>
    <col min="1" max="1" width="2.875" style="163" customWidth="1"/>
    <col min="2" max="2" width="9" style="163"/>
    <col min="3" max="3" width="14.625" style="163" bestFit="1" customWidth="1"/>
    <col min="4" max="4" width="74.375" style="163" customWidth="1"/>
    <col min="5" max="5" width="17.875" style="163" customWidth="1"/>
    <col min="6" max="16384" width="9" style="163"/>
  </cols>
  <sheetData>
    <row r="1" spans="1:5" x14ac:dyDescent="0.15">
      <c r="A1" s="163" t="s">
        <v>395</v>
      </c>
    </row>
    <row r="2" spans="1:5" x14ac:dyDescent="0.15">
      <c r="B2" s="164" t="s">
        <v>396</v>
      </c>
      <c r="C2" s="164" t="s">
        <v>397</v>
      </c>
      <c r="D2" s="164" t="s">
        <v>398</v>
      </c>
      <c r="E2" s="164" t="s">
        <v>399</v>
      </c>
    </row>
    <row r="3" spans="1:5" x14ac:dyDescent="0.15">
      <c r="B3" s="165" t="s">
        <v>400</v>
      </c>
      <c r="C3" s="166">
        <v>45373</v>
      </c>
      <c r="D3" s="165" t="s">
        <v>401</v>
      </c>
      <c r="E3" s="165"/>
    </row>
    <row r="4" spans="1:5" ht="64.5" customHeight="1" x14ac:dyDescent="0.15">
      <c r="B4" s="165" t="s">
        <v>444</v>
      </c>
      <c r="C4" s="166">
        <v>45376</v>
      </c>
      <c r="D4" s="167" t="s">
        <v>445</v>
      </c>
      <c r="E4" s="165"/>
    </row>
    <row r="5" spans="1:5" ht="325.5" x14ac:dyDescent="0.15">
      <c r="B5" s="165" t="s">
        <v>402</v>
      </c>
      <c r="C5" s="166">
        <v>45394</v>
      </c>
      <c r="D5" s="168" t="s">
        <v>450</v>
      </c>
      <c r="E5" s="165"/>
    </row>
    <row r="6" spans="1:5" x14ac:dyDescent="0.15">
      <c r="B6" s="165"/>
      <c r="C6" s="166"/>
      <c r="D6" s="227"/>
      <c r="E6" s="165"/>
    </row>
    <row r="7" spans="1:5" x14ac:dyDescent="0.15">
      <c r="B7" s="165"/>
      <c r="C7" s="165"/>
      <c r="D7" s="165"/>
      <c r="E7" s="165"/>
    </row>
    <row r="8" spans="1:5" x14ac:dyDescent="0.15">
      <c r="B8" s="165"/>
      <c r="C8" s="165"/>
      <c r="D8" s="165"/>
      <c r="E8" s="165"/>
    </row>
    <row r="9" spans="1:5" x14ac:dyDescent="0.15">
      <c r="B9" s="165"/>
      <c r="C9" s="165"/>
      <c r="D9" s="165"/>
      <c r="E9" s="165"/>
    </row>
    <row r="10" spans="1:5" x14ac:dyDescent="0.15">
      <c r="B10" s="165"/>
      <c r="C10" s="165"/>
      <c r="D10" s="165"/>
      <c r="E10" s="165"/>
    </row>
    <row r="11" spans="1:5" x14ac:dyDescent="0.15">
      <c r="B11" s="165"/>
      <c r="C11" s="165"/>
      <c r="D11" s="165"/>
      <c r="E11" s="165"/>
    </row>
    <row r="12" spans="1:5" x14ac:dyDescent="0.15">
      <c r="B12" s="165"/>
      <c r="C12" s="165"/>
      <c r="D12" s="165"/>
      <c r="E12" s="165"/>
    </row>
    <row r="13" spans="1:5" x14ac:dyDescent="0.15">
      <c r="B13" s="165"/>
      <c r="C13" s="165"/>
      <c r="D13" s="165"/>
      <c r="E13" s="165"/>
    </row>
    <row r="14" spans="1:5" x14ac:dyDescent="0.15">
      <c r="B14" s="165"/>
      <c r="C14" s="165"/>
      <c r="D14" s="165"/>
      <c r="E14" s="165"/>
    </row>
    <row r="15" spans="1:5" x14ac:dyDescent="0.15">
      <c r="B15" s="165"/>
      <c r="C15" s="165"/>
      <c r="D15" s="165"/>
      <c r="E15" s="165"/>
    </row>
    <row r="16" spans="1:5" x14ac:dyDescent="0.15">
      <c r="B16" s="165"/>
      <c r="C16" s="165"/>
      <c r="D16" s="165"/>
      <c r="E16" s="165"/>
    </row>
    <row r="17" spans="2:5" x14ac:dyDescent="0.15">
      <c r="B17" s="165"/>
      <c r="C17" s="165"/>
      <c r="D17" s="165"/>
      <c r="E17" s="165"/>
    </row>
  </sheetData>
  <sheetProtection algorithmName="SHA-512" hashValue="nY2SiG4qoC6TKYXrQP/RqKATCUafkY87o77GkjaKtG9PgRbrqrxxPwP2QDY461WEL/y0rpB9UtU2xTklIUtwhw==" saltValue="OvyS3afWk+ueGTlwfu1eZQ==" spinCount="100000" sheet="1" objects="1" scenarios="1"/>
  <phoneticPr fontId="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24206-9361-47B2-B99E-89070548CAF4}">
  <sheetPr codeName="Sheet9">
    <tabColor rgb="FF00B050"/>
  </sheetPr>
  <dimension ref="A2:G17"/>
  <sheetViews>
    <sheetView workbookViewId="0"/>
  </sheetViews>
  <sheetFormatPr defaultColWidth="9" defaultRowHeight="13.5" x14ac:dyDescent="0.15"/>
  <cols>
    <col min="1" max="1" width="7.375" style="163" customWidth="1"/>
    <col min="2" max="2" width="19" style="163" customWidth="1"/>
    <col min="3" max="3" width="25" style="163" customWidth="1"/>
    <col min="4" max="4" width="14.875" style="163" customWidth="1"/>
    <col min="5" max="5" width="19" style="163" customWidth="1"/>
    <col min="6" max="6" width="13.875" style="163" customWidth="1"/>
    <col min="7" max="7" width="19" style="163" customWidth="1"/>
    <col min="8" max="16384" width="9" style="163"/>
  </cols>
  <sheetData>
    <row r="2" spans="1:7" x14ac:dyDescent="0.15">
      <c r="A2" s="547" t="s">
        <v>403</v>
      </c>
      <c r="B2" s="547"/>
      <c r="C2" s="165" t="str">
        <f>"CT0005-"&amp;E4</f>
        <v>CT0005-</v>
      </c>
    </row>
    <row r="4" spans="1:7" x14ac:dyDescent="0.15">
      <c r="B4" s="164" t="s">
        <v>3</v>
      </c>
      <c r="C4" s="169" t="str">
        <f>製品カテゴリ</f>
        <v>配膳ロボット</v>
      </c>
      <c r="D4" s="170" t="s">
        <v>404</v>
      </c>
      <c r="E4" s="171"/>
    </row>
    <row r="5" spans="1:7" x14ac:dyDescent="0.15">
      <c r="B5" s="164" t="s">
        <v>405</v>
      </c>
      <c r="C5" s="165">
        <f>製造事業者名</f>
        <v>0</v>
      </c>
    </row>
    <row r="6" spans="1:7" x14ac:dyDescent="0.15">
      <c r="B6" s="164" t="s">
        <v>406</v>
      </c>
      <c r="C6" s="165">
        <f>型番</f>
        <v>0</v>
      </c>
    </row>
    <row r="7" spans="1:7" x14ac:dyDescent="0.15">
      <c r="B7" s="164" t="s">
        <v>12</v>
      </c>
      <c r="C7" s="172">
        <f>機器費用</f>
        <v>0</v>
      </c>
      <c r="D7" s="163" t="s">
        <v>407</v>
      </c>
    </row>
    <row r="8" spans="1:7" x14ac:dyDescent="0.15">
      <c r="B8" s="164" t="s">
        <v>408</v>
      </c>
      <c r="C8" s="172">
        <f>設定費用</f>
        <v>0</v>
      </c>
      <c r="D8" s="163" t="s">
        <v>407</v>
      </c>
    </row>
    <row r="10" spans="1:7" x14ac:dyDescent="0.15">
      <c r="D10" s="173" t="s">
        <v>409</v>
      </c>
      <c r="E10" s="170"/>
      <c r="F10" s="173" t="s">
        <v>410</v>
      </c>
      <c r="G10" s="170"/>
    </row>
    <row r="11" spans="1:7" x14ac:dyDescent="0.15">
      <c r="A11" s="174" t="s">
        <v>411</v>
      </c>
      <c r="B11" s="175" t="s">
        <v>5</v>
      </c>
      <c r="C11" s="176" t="s">
        <v>412</v>
      </c>
      <c r="D11" s="175" t="s">
        <v>409</v>
      </c>
      <c r="E11" s="177" t="s">
        <v>413</v>
      </c>
      <c r="F11" s="175" t="s">
        <v>414</v>
      </c>
      <c r="G11" s="177" t="s">
        <v>413</v>
      </c>
    </row>
    <row r="12" spans="1:7" x14ac:dyDescent="0.15">
      <c r="A12" s="178" t="s">
        <v>415</v>
      </c>
      <c r="B12" s="179" t="s">
        <v>416</v>
      </c>
      <c r="C12" s="180" t="s">
        <v>73</v>
      </c>
      <c r="D12" s="181" t="e">
        <f>省指_飲サ小</f>
        <v>#DIV/0!</v>
      </c>
      <c r="E12" s="182" t="e">
        <f>審1_飲サ小</f>
        <v>#DIV/0!</v>
      </c>
      <c r="F12" s="181" t="e">
        <f>投資_飲サ小</f>
        <v>#DIV/0!</v>
      </c>
      <c r="G12" s="182" t="e">
        <f>審2_飲サ小</f>
        <v>#DIV/0!</v>
      </c>
    </row>
    <row r="13" spans="1:7" x14ac:dyDescent="0.15">
      <c r="A13" s="183" t="s">
        <v>415</v>
      </c>
      <c r="B13" s="184" t="s">
        <v>416</v>
      </c>
      <c r="C13" s="185" t="s">
        <v>74</v>
      </c>
      <c r="D13" s="186" t="e">
        <f>省指_飲サ中</f>
        <v>#DIV/0!</v>
      </c>
      <c r="E13" s="187" t="e">
        <f>審1_飲サ中</f>
        <v>#DIV/0!</v>
      </c>
      <c r="F13" s="186" t="e">
        <f>投資_飲サ中</f>
        <v>#DIV/0!</v>
      </c>
      <c r="G13" s="187" t="e">
        <f>審2_飲サ中</f>
        <v>#DIV/0!</v>
      </c>
    </row>
    <row r="14" spans="1:7" x14ac:dyDescent="0.15">
      <c r="A14" s="188" t="s">
        <v>415</v>
      </c>
      <c r="B14" s="189" t="s">
        <v>416</v>
      </c>
      <c r="C14" s="190" t="s">
        <v>75</v>
      </c>
      <c r="D14" s="191" t="e">
        <f>省指_飲サ大</f>
        <v>#DIV/0!</v>
      </c>
      <c r="E14" s="192" t="e">
        <f>審1_飲サ大</f>
        <v>#DIV/0!</v>
      </c>
      <c r="F14" s="191" t="e">
        <f>投資_飲サ大</f>
        <v>#DIV/0!</v>
      </c>
      <c r="G14" s="192" t="e">
        <f>審2_飲サ大</f>
        <v>#DIV/0!</v>
      </c>
    </row>
    <row r="15" spans="1:7" x14ac:dyDescent="0.15">
      <c r="A15" s="178" t="s">
        <v>415</v>
      </c>
      <c r="B15" s="179" t="s">
        <v>417</v>
      </c>
      <c r="C15" s="180" t="s">
        <v>73</v>
      </c>
      <c r="D15" s="181" t="e">
        <f>省指_宿泊小</f>
        <v>#DIV/0!</v>
      </c>
      <c r="E15" s="182" t="e">
        <f>審1_宿泊小</f>
        <v>#DIV/0!</v>
      </c>
      <c r="F15" s="181" t="e">
        <f>投資_宿泊小</f>
        <v>#DIV/0!</v>
      </c>
      <c r="G15" s="182" t="e">
        <f>審2_宿泊小</f>
        <v>#DIV/0!</v>
      </c>
    </row>
    <row r="16" spans="1:7" x14ac:dyDescent="0.15">
      <c r="A16" s="183" t="s">
        <v>415</v>
      </c>
      <c r="B16" s="184" t="s">
        <v>417</v>
      </c>
      <c r="C16" s="185" t="s">
        <v>74</v>
      </c>
      <c r="D16" s="186" t="e">
        <f>省指_宿泊中</f>
        <v>#DIV/0!</v>
      </c>
      <c r="E16" s="187" t="e">
        <f>審1_宿泊中</f>
        <v>#DIV/0!</v>
      </c>
      <c r="F16" s="186" t="e">
        <f>投資_宿泊中</f>
        <v>#DIV/0!</v>
      </c>
      <c r="G16" s="187" t="e">
        <f>審2_宿泊中</f>
        <v>#DIV/0!</v>
      </c>
    </row>
    <row r="17" spans="1:7" x14ac:dyDescent="0.15">
      <c r="A17" s="188" t="s">
        <v>415</v>
      </c>
      <c r="B17" s="189" t="s">
        <v>417</v>
      </c>
      <c r="C17" s="190" t="s">
        <v>75</v>
      </c>
      <c r="D17" s="191" t="e">
        <f>省指_宿泊大</f>
        <v>#DIV/0!</v>
      </c>
      <c r="E17" s="192" t="e">
        <f>審1_宿泊大</f>
        <v>#DIV/0!</v>
      </c>
      <c r="F17" s="191" t="e">
        <f>投資_宿泊大</f>
        <v>#DIV/0!</v>
      </c>
      <c r="G17" s="192" t="e">
        <f>審2_宿泊大</f>
        <v>#DIV/0!</v>
      </c>
    </row>
  </sheetData>
  <sheetProtection algorithmName="SHA-512" hashValue="++LjQPEG+aiaih28nQlB8EOBmWsYje2lKGky4nk7CsDsfqIcqvfOIsoA6FD/KbLi0hdzrtydWTUgYj+WURzt7w==" saltValue="w+R7lrn/lvjPmVsykmhFjQ==" spinCount="100000" sheet="1" objects="1" scenarios="1"/>
  <mergeCells count="1">
    <mergeCell ref="A2:B2"/>
  </mergeCells>
  <phoneticPr fontId="1"/>
  <conditionalFormatting sqref="E12:E17 G12:G17">
    <cfRule type="cellIs" dxfId="1" priority="1" operator="equal">
      <formula>"適格"</formula>
    </cfRule>
    <cfRule type="cellIs" dxfId="0" priority="2" operator="equal">
      <formula>"不適"</formula>
    </cfRule>
  </conditionalFormatting>
  <hyperlinks>
    <hyperlink ref="A12" location="'審査結果（飲食業ー小規模）'!A1" display="リンク" xr:uid="{8AFE347F-F5E8-4768-ABA6-438E2B062A31}"/>
    <hyperlink ref="A13" location="'審査結果（飲食業ー中規模）'!A1" display="リンク" xr:uid="{9F578951-548D-4E22-AA92-D7053952EB9A}"/>
    <hyperlink ref="A14" location="'審査結果（飲食業ー大規模）'!A1" display="リンク" xr:uid="{C00853B0-0E30-4EF4-919D-5833506DDCF3}"/>
    <hyperlink ref="A15" location="'審査結果（宿泊業ー小規模）'!A1" display="リンク" xr:uid="{207F7D49-23AA-46C8-8708-7069F9CF023A}"/>
    <hyperlink ref="A16" location="'審査結果（宿泊業ー中規模）'!A1" display="リンク" xr:uid="{CEA54FC1-A09D-4E01-BCD9-7579A9946295}"/>
    <hyperlink ref="A17" location="'審査結果（宿泊業ー大規模）'!A1" display="リンク" xr:uid="{3C594386-47B1-4ABC-88CE-7750F941F56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611CE-BEF6-4580-86AB-0E9C48DD1C4D}">
  <sheetPr codeName="Sheet10">
    <tabColor rgb="FF00B050"/>
  </sheetPr>
  <dimension ref="A1:M20"/>
  <sheetViews>
    <sheetView workbookViewId="0"/>
  </sheetViews>
  <sheetFormatPr defaultColWidth="8.875" defaultRowHeight="13.5" x14ac:dyDescent="0.15"/>
  <cols>
    <col min="1" max="1" width="27.625" bestFit="1" customWidth="1"/>
    <col min="2" max="2" width="7.125" bestFit="1" customWidth="1"/>
    <col min="4" max="11" width="15.125" bestFit="1" customWidth="1"/>
  </cols>
  <sheetData>
    <row r="1" spans="1:13" x14ac:dyDescent="0.15">
      <c r="A1" t="s">
        <v>138</v>
      </c>
      <c r="B1" t="s">
        <v>5</v>
      </c>
      <c r="D1" t="s">
        <v>139</v>
      </c>
      <c r="E1" t="s">
        <v>140</v>
      </c>
      <c r="F1" t="s">
        <v>141</v>
      </c>
      <c r="G1" t="s">
        <v>142</v>
      </c>
      <c r="H1" t="s">
        <v>143</v>
      </c>
      <c r="I1" t="s">
        <v>144</v>
      </c>
      <c r="J1" t="s">
        <v>145</v>
      </c>
      <c r="K1" t="s">
        <v>146</v>
      </c>
      <c r="M1" t="s">
        <v>147</v>
      </c>
    </row>
    <row r="2" spans="1:13" x14ac:dyDescent="0.15">
      <c r="A2" t="s">
        <v>148</v>
      </c>
      <c r="B2" t="s">
        <v>149</v>
      </c>
      <c r="D2" t="s">
        <v>150</v>
      </c>
      <c r="E2" t="s">
        <v>151</v>
      </c>
      <c r="F2" t="s">
        <v>151</v>
      </c>
      <c r="G2" t="s">
        <v>151</v>
      </c>
      <c r="H2" t="s">
        <v>151</v>
      </c>
      <c r="I2" t="s">
        <v>151</v>
      </c>
      <c r="J2" t="s">
        <v>151</v>
      </c>
      <c r="K2" t="s">
        <v>151</v>
      </c>
      <c r="M2" t="s">
        <v>152</v>
      </c>
    </row>
    <row r="3" spans="1:13" x14ac:dyDescent="0.15">
      <c r="A3" t="s">
        <v>4</v>
      </c>
      <c r="B3" t="s">
        <v>153</v>
      </c>
      <c r="D3" t="s">
        <v>154</v>
      </c>
      <c r="E3" t="s">
        <v>155</v>
      </c>
      <c r="F3" t="s">
        <v>155</v>
      </c>
      <c r="G3" t="s">
        <v>155</v>
      </c>
      <c r="H3" t="s">
        <v>155</v>
      </c>
      <c r="I3" t="s">
        <v>155</v>
      </c>
      <c r="J3" t="s">
        <v>156</v>
      </c>
      <c r="K3" t="s">
        <v>157</v>
      </c>
    </row>
    <row r="4" spans="1:13" x14ac:dyDescent="0.15">
      <c r="A4" t="s">
        <v>158</v>
      </c>
      <c r="B4" t="s">
        <v>159</v>
      </c>
      <c r="D4" t="s">
        <v>160</v>
      </c>
      <c r="E4" t="s">
        <v>161</v>
      </c>
      <c r="F4" t="s">
        <v>161</v>
      </c>
      <c r="G4" t="s">
        <v>157</v>
      </c>
      <c r="H4" t="s">
        <v>157</v>
      </c>
      <c r="I4" t="s">
        <v>157</v>
      </c>
      <c r="J4" t="s">
        <v>162</v>
      </c>
      <c r="K4" t="s">
        <v>163</v>
      </c>
    </row>
    <row r="5" spans="1:13" x14ac:dyDescent="0.15">
      <c r="A5" t="s">
        <v>164</v>
      </c>
      <c r="B5" t="s">
        <v>165</v>
      </c>
      <c r="E5" t="s">
        <v>166</v>
      </c>
      <c r="F5" t="s">
        <v>167</v>
      </c>
      <c r="G5" t="s">
        <v>168</v>
      </c>
      <c r="H5" t="s">
        <v>168</v>
      </c>
      <c r="I5" t="s">
        <v>168</v>
      </c>
      <c r="J5" t="s">
        <v>169</v>
      </c>
      <c r="K5" t="s">
        <v>169</v>
      </c>
    </row>
    <row r="6" spans="1:13" x14ac:dyDescent="0.15">
      <c r="A6" t="s">
        <v>170</v>
      </c>
      <c r="B6" t="s">
        <v>171</v>
      </c>
      <c r="E6" t="s">
        <v>172</v>
      </c>
      <c r="F6" t="s">
        <v>173</v>
      </c>
      <c r="G6" t="s">
        <v>174</v>
      </c>
      <c r="H6" t="s">
        <v>174</v>
      </c>
      <c r="I6" t="s">
        <v>175</v>
      </c>
      <c r="J6" t="s">
        <v>8</v>
      </c>
      <c r="K6" t="s">
        <v>8</v>
      </c>
    </row>
    <row r="7" spans="1:13" x14ac:dyDescent="0.15">
      <c r="A7" t="s">
        <v>176</v>
      </c>
      <c r="B7" t="s">
        <v>177</v>
      </c>
      <c r="E7" t="s">
        <v>173</v>
      </c>
      <c r="F7" t="s">
        <v>168</v>
      </c>
      <c r="G7" t="s">
        <v>178</v>
      </c>
      <c r="H7" t="s">
        <v>178</v>
      </c>
      <c r="I7" t="s">
        <v>179</v>
      </c>
      <c r="J7" t="s">
        <v>179</v>
      </c>
      <c r="K7" t="s">
        <v>179</v>
      </c>
    </row>
    <row r="8" spans="1:13" x14ac:dyDescent="0.15">
      <c r="A8" t="s">
        <v>180</v>
      </c>
      <c r="B8" t="s">
        <v>181</v>
      </c>
      <c r="E8" t="s">
        <v>182</v>
      </c>
      <c r="F8" t="s">
        <v>174</v>
      </c>
      <c r="G8" t="s">
        <v>183</v>
      </c>
      <c r="H8" t="s">
        <v>183</v>
      </c>
      <c r="I8" t="s">
        <v>184</v>
      </c>
      <c r="J8" t="s">
        <v>185</v>
      </c>
      <c r="K8" t="s">
        <v>186</v>
      </c>
    </row>
    <row r="9" spans="1:13" x14ac:dyDescent="0.15">
      <c r="A9" t="s">
        <v>187</v>
      </c>
      <c r="B9" t="s">
        <v>6</v>
      </c>
      <c r="E9" t="s">
        <v>188</v>
      </c>
      <c r="F9" t="s">
        <v>184</v>
      </c>
      <c r="G9" t="s">
        <v>189</v>
      </c>
      <c r="H9" t="s">
        <v>179</v>
      </c>
      <c r="I9" t="s">
        <v>188</v>
      </c>
      <c r="J9" t="s">
        <v>186</v>
      </c>
    </row>
    <row r="10" spans="1:13" x14ac:dyDescent="0.15">
      <c r="A10" t="s">
        <v>190</v>
      </c>
      <c r="F10" t="s">
        <v>188</v>
      </c>
      <c r="H10" t="s">
        <v>186</v>
      </c>
    </row>
    <row r="11" spans="1:13" x14ac:dyDescent="0.15">
      <c r="A11" t="s">
        <v>191</v>
      </c>
    </row>
    <row r="17" spans="3:4" x14ac:dyDescent="0.15">
      <c r="C17" s="3"/>
      <c r="D17" t="s">
        <v>192</v>
      </c>
    </row>
    <row r="18" spans="3:4" x14ac:dyDescent="0.15">
      <c r="C18" s="2"/>
      <c r="D18" t="s">
        <v>193</v>
      </c>
    </row>
    <row r="19" spans="3:4" ht="14.25" thickBot="1" x14ac:dyDescent="0.2">
      <c r="C19" s="30"/>
      <c r="D19" t="s">
        <v>194</v>
      </c>
    </row>
    <row r="20" spans="3:4" ht="14.25" thickBot="1" x14ac:dyDescent="0.2">
      <c r="C20" s="31"/>
      <c r="D20" t="s">
        <v>195</v>
      </c>
    </row>
  </sheetData>
  <sheetProtection algorithmName="SHA-512" hashValue="rg/1htYcShZV6QfmLZzKkxRLkujShRZHLUgJxTs/bJgLJS14dccAppB/SJC71cZcVPXR/JGE3xK09Vgcs68vPg==" saltValue="fZ6OHoYj1hGsVtraMtGoBw=="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fd1058a-a26e-4bfb-9ed8-f6199fac1b55">
      <Terms xmlns="http://schemas.microsoft.com/office/infopath/2007/PartnerControls"/>
    </lcf76f155ced4ddcb4097134ff3c332f>
    <TaxCatchAll xmlns="657d6e16-9cd1-4b89-89c3-c194a188f29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068C12C083E3D4399BD9F362DCFB0C9" ma:contentTypeVersion="13" ma:contentTypeDescription="新しいドキュメントを作成します。" ma:contentTypeScope="" ma:versionID="d68a287a071852d96fd3e6b84e66f4f1">
  <xsd:schema xmlns:xsd="http://www.w3.org/2001/XMLSchema" xmlns:xs="http://www.w3.org/2001/XMLSchema" xmlns:p="http://schemas.microsoft.com/office/2006/metadata/properties" xmlns:ns2="2fd1058a-a26e-4bfb-9ed8-f6199fac1b55" xmlns:ns3="657d6e16-9cd1-4b89-89c3-c194a188f29e" targetNamespace="http://schemas.microsoft.com/office/2006/metadata/properties" ma:root="true" ma:fieldsID="4d907e61c128b50e12eee97078c1c141" ns2:_="" ns3:_="">
    <xsd:import namespace="2fd1058a-a26e-4bfb-9ed8-f6199fac1b55"/>
    <xsd:import namespace="657d6e16-9cd1-4b89-89c3-c194a188f29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d1058a-a26e-4bfb-9ed8-f6199fac1b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85717d7-19ec-47d4-9288-ce56b1256bd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7d6e16-9cd1-4b89-89c3-c194a188f29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cdbb20-7f7e-46b3-b69f-2ab5eebc6b01}" ma:internalName="TaxCatchAll" ma:showField="CatchAllData" ma:web="657d6e16-9cd1-4b89-89c3-c194a188f29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E96E1B-46CE-4282-B263-2BCAF94828A9}">
  <ds:schemaRefs>
    <ds:schemaRef ds:uri="http://schemas.microsoft.com/office/2006/metadata/propertie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57d6e16-9cd1-4b89-89c3-c194a188f29e"/>
    <ds:schemaRef ds:uri="2fd1058a-a26e-4bfb-9ed8-f6199fac1b55"/>
    <ds:schemaRef ds:uri="http://www.w3.org/XML/1998/namespace"/>
  </ds:schemaRefs>
</ds:datastoreItem>
</file>

<file path=customXml/itemProps2.xml><?xml version="1.0" encoding="utf-8"?>
<ds:datastoreItem xmlns:ds="http://schemas.openxmlformats.org/officeDocument/2006/customXml" ds:itemID="{5B1E1DF8-CE27-4915-8409-6BAF65EEC8C3}">
  <ds:schemaRefs>
    <ds:schemaRef ds:uri="http://schemas.microsoft.com/sharepoint/v3/contenttype/forms"/>
  </ds:schemaRefs>
</ds:datastoreItem>
</file>

<file path=customXml/itemProps3.xml><?xml version="1.0" encoding="utf-8"?>
<ds:datastoreItem xmlns:ds="http://schemas.openxmlformats.org/officeDocument/2006/customXml" ds:itemID="{ACF54037-6625-492E-B249-F8D69B31F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d1058a-a26e-4bfb-9ed8-f6199fac1b55"/>
    <ds:schemaRef ds:uri="657d6e16-9cd1-4b89-89c3-c194a188f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56</vt:i4>
      </vt:variant>
    </vt:vector>
  </HeadingPairs>
  <TitlesOfParts>
    <vt:vector size="70" baseType="lpstr">
      <vt:lpstr>①製品審査申請書（工業会用）</vt:lpstr>
      <vt:lpstr>②製品審査申請書（事務局用）</vt:lpstr>
      <vt:lpstr>③納品実績報告書</vt:lpstr>
      <vt:lpstr>④省力化製品製造事業者登録申請書</vt:lpstr>
      <vt:lpstr>⑤カタログ掲載情報</vt:lpstr>
      <vt:lpstr>⑥提出書類一覧</vt:lpstr>
      <vt:lpstr>審査結果（飲食業ー小規模）</vt:lpstr>
      <vt:lpstr>審査結果（飲食業ー中規模）</vt:lpstr>
      <vt:lpstr>審査結果（飲食業ー大規模）</vt:lpstr>
      <vt:lpstr>利用が想定される中小企業(飲食業)</vt:lpstr>
      <vt:lpstr>審査結果（宿泊業ー小規模）</vt:lpstr>
      <vt:lpstr>審査結果（宿泊業ー中規模）</vt:lpstr>
      <vt:lpstr>審査結果（宿泊業ー大規模）</vt:lpstr>
      <vt:lpstr>利用が想定される中小企業(宿泊業)</vt:lpstr>
      <vt:lpstr>'①製品審査申請書（工業会用）'!Print_Area</vt:lpstr>
      <vt:lpstr>'②製品審査申請書（事務局用）'!Print_Area</vt:lpstr>
      <vt:lpstr>③納品実績報告書!Print_Area</vt:lpstr>
      <vt:lpstr>④省力化製品製造事業者登録申請書!Print_Area</vt:lpstr>
      <vt:lpstr>⑤カタログ掲載情報!Print_Area</vt:lpstr>
      <vt:lpstr>⑥提出書類一覧!Print_Area</vt:lpstr>
      <vt:lpstr>'審査結果（飲食業ー大規模）'!Print_Area</vt:lpstr>
      <vt:lpstr>'審査結果（飲食業ー中規模）'!Print_Area</vt:lpstr>
      <vt:lpstr>③納品実績報告書!Print_Titles</vt:lpstr>
      <vt:lpstr>トレイ数</vt:lpstr>
      <vt:lpstr>飲食業</vt:lpstr>
      <vt:lpstr>卸売業</vt:lpstr>
      <vt:lpstr>機器費用</vt:lpstr>
      <vt:lpstr>共通</vt:lpstr>
      <vt:lpstr>型番</vt:lpstr>
      <vt:lpstr>建設業</vt:lpstr>
      <vt:lpstr>事業者URL</vt:lpstr>
      <vt:lpstr>宿泊業</vt:lpstr>
      <vt:lpstr>所在地</vt:lpstr>
      <vt:lpstr>小売業</vt:lpstr>
      <vt:lpstr>省指_飲サ小</vt:lpstr>
      <vt:lpstr>省指_飲サ大</vt:lpstr>
      <vt:lpstr>省指_飲サ中</vt:lpstr>
      <vt:lpstr>省指_宿泊小</vt:lpstr>
      <vt:lpstr>省指_宿泊大</vt:lpstr>
      <vt:lpstr>省指_宿泊中</vt:lpstr>
      <vt:lpstr>審1_飲サ小</vt:lpstr>
      <vt:lpstr>審1_飲サ大</vt:lpstr>
      <vt:lpstr>審1_飲サ中</vt:lpstr>
      <vt:lpstr>審1_宿泊小</vt:lpstr>
      <vt:lpstr>審1_宿泊大</vt:lpstr>
      <vt:lpstr>審1_宿泊中</vt:lpstr>
      <vt:lpstr>審2_飲サ小</vt:lpstr>
      <vt:lpstr>審2_飲サ大</vt:lpstr>
      <vt:lpstr>審2_飲サ中</vt:lpstr>
      <vt:lpstr>審2_宿泊小</vt:lpstr>
      <vt:lpstr>審2_宿泊大</vt:lpstr>
      <vt:lpstr>審2_宿泊中</vt:lpstr>
      <vt:lpstr>製造業</vt:lpstr>
      <vt:lpstr>製造事業者名</vt:lpstr>
      <vt:lpstr>製品URL</vt:lpstr>
      <vt:lpstr>製品カテゴリ</vt:lpstr>
      <vt:lpstr>製品概要</vt:lpstr>
      <vt:lpstr>製品名称</vt:lpstr>
      <vt:lpstr>設定費用</vt:lpstr>
      <vt:lpstr>倉庫業</vt:lpstr>
      <vt:lpstr>操作人数</vt:lpstr>
      <vt:lpstr>投資_飲サ小</vt:lpstr>
      <vt:lpstr>投資_飲サ大</vt:lpstr>
      <vt:lpstr>投資_飲サ中</vt:lpstr>
      <vt:lpstr>投資_宿泊小</vt:lpstr>
      <vt:lpstr>投資_宿泊大</vt:lpstr>
      <vt:lpstr>投資_宿泊中</vt:lpstr>
      <vt:lpstr>納入先</vt:lpstr>
      <vt:lpstr>配膳スピード</vt:lpstr>
      <vt:lpstr>平均納品金額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2024-03-07T10:25:13Z</dcterms:created>
  <dcterms:modified xsi:type="dcterms:W3CDTF">2024-04-25T13:08:01Z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0x0101000068C12C083E3D4399BD9F362DCFB0C9</vt:lpwstr>
  </property>
  <property fmtid="{D5CDD505-2E9C-101B-9397-08002B2CF9AE}" pid="3" name="MediaServiceImageTags">
    <vt:lpwstr/>
  </property>
</Properties>
</file>