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07CF416-E556-40A9-A44B-46E339ED0AF2}" xr6:coauthVersionLast="47" xr6:coauthVersionMax="47" xr10:uidLastSave="{00000000-0000-0000-0000-000000000000}"/>
  <workbookProtection workbookAlgorithmName="SHA-512" workbookHashValue="gljXPOwYHKN1+07URUfVtqzr/dX0hrzErobOw9STRZ1vTmZAKdEYFP8UPFqYi8wMlQ0D37Hvz6Kp7LFUtGijhA==" workbookSaltValue="KbVr4tdfsV5P4W2+0QxnhQ==" workbookSpinCount="100000" lockStructure="1"/>
  <bookViews>
    <workbookView xWindow="-289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丁合枚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2" l="1"/>
  <c r="L14" i="50"/>
  <c r="R34" i="50"/>
  <c r="R33" i="50"/>
  <c r="R32" i="50"/>
  <c r="R14" i="50"/>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<sst xmlns="http://schemas.openxmlformats.org/spreadsheetml/2006/main" count="347" uniqueCount="249">
  <si>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</si>
  <si>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</si>
  <si>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</si>
  <si>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</si>
  <si>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</si>
  <si>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</si>
  <si>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</si>
  <si>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</si>
  <si>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</si>
  <si>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</si>
  <si>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</si>
  <si>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</si>
  <si>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</si>
  <si>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</si>
  <si>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</si>
  <si>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</si>
  <si>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</si>
  <si>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</si>
  <si>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</si>
  <si>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</si>
  <si>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</si>
  <si>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</si>
  <si>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</si>
  <si>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</si>
  <si>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</si>
  <si>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</si>
  <si>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</si>
  <si>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</si>
  <si>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</si>
  <si>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</si>
  <si>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</si>
  <si>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</si>
  <si>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</si>
  <si>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</si>
  <si>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</si>
  <si>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</si>
  <si>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</si>
  <si>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</si>
  <si>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</si>
  <si>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</si>
  <si>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</si>
  <si>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</si>
  <si>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</si>
  <si>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</si>
  <si>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</si>
  <si>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</si>
  <si>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</si>
  <si>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</si>
  <si>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</si>
  <si>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</si>
  <si>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</si>
  <si>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</si>
  <si>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</si>
  <si>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</si>
  <si>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</si>
  <si>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</si>
  <si>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</si>
  <si>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</si>
  <si>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</si>
  <si>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</si>
  <si>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</si>
  <si>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</si>
  <si>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</si>
  <si>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</si>
  <si>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</si>
  <si>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</si>
  <si>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</si>
  <si>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</si>
  <si>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</si>
  <si>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</si>
  <si>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</si>
  <si>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</si>
  <si>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</si>
  <si>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</si>
  <si>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</si>
  <si>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</si>
  <si>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</si>
  <si>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</si>
  <si>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</si>
  <si>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</si>
  <si>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</si>
  <si>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</si>
  <si>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</si>
  <si>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</si>
  <si>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</si>
  <si>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</si>
  <si>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</si>
  <si>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</si>
  <si>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</si>
  <si>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</si>
  <si>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</si>
  <si>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</si>
  <si>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</si>
  <si>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</si>
  <si>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</si>
  <si>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</si>
  <si>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</si>
  <si>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</si>
  <si>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</si>
  <si>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</si>
  <si>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</si>
  <si>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</si>
  <si>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</si>
  <si>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</si>
  <si>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</si>
  <si>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</si>
  <si>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</si>
  <si>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</si>
  <si>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</si>
  <si>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</si>
  <si>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</si>
  <si>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</si>
  <si>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</si>
  <si>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</si>
  <si>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</si>
  <si>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</si>
  <si>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</si>
  <si>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</si>
  <si>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</si>
  <si>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</si>
  <si>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</si>
  <si>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</si>
  <si>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</si>
  <si>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</si>
  <si>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</si>
  <si>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</si>
  <si>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</si>
  <si>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</si>
  <si>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</si>
  <si>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</si>
  <si>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</si>
  <si>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</si>
  <si>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</si>
  <si>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</si>
  <si>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</si>
  <si>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</si>
  <si>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</si>
  <si>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</si>
  <si>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</si>
  <si>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</si>
  <si>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</si>
  <si>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</si>
  <si>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</si>
  <si>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</si>
  <si>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</si>
  <si>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</si>
  <si>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</si>
  <si>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</si>
  <si>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</si>
  <si>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</si>
  <si>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</si>
  <si>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</si>
  <si>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</si>
  <si>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</si>
  <si>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</si>
  <si>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</si>
  <si>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</si>
  <si>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</si>
  <si>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</si>
  <si>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</si>
  <si>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</si>
  <si>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</si>
  <si>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</si>
  <si>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</si>
  <si>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</si>
  <si>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</si>
  <si>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</si>
  <si>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</si>
  <si>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</si>
  <si>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</si>
  <si>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</si>
  <si>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</si>
  <si>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</si>
  <si>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</si>
  <si>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</si>
  <si>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</si>
  <si>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</si>
  <si>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</si>
  <si>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</si>
  <si>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</si>
  <si>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</si>
  <si>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</si>
  <si>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</si>
  <si>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</si>
  <si>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</si>
  <si>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</si>
  <si>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</si>
  <si>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</si>
  <si>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</si>
  <si>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</si>
  <si>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</si>
  <si>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</si>
  <si>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</si>
  <si>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</si>
  <si>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</si>
  <si>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</si>
  <si>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</si>
  <si>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</si>
  <si>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</si>
  <si>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</si>
  <si>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</si>
  <si>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</si>
  <si>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</si>
  <si>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</si>
  <si>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</si>
  <si>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</si>
  <si>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</si>
  <si>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</si>
  <si>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</si>
  <si>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</si>
  <si>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</si>
  <si>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</si>
  <si>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</si>
  <si>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</si>
  <si>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</si>
  <si>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</si>
  <si>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</si>
  <si>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</si>
  <si>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</si>
  <si>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</si>
  <si>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</si>
  <si>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</si>
  <si>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</si>
  <si>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</si>
  <si>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</si>
  <si>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</si>
  <si>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</si>
  <si>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日本印刷産業機械工業会</t>
    <rPh sb="0" eb="2">
      <t>ニホン</t>
    </rPh>
    <rPh sb="2" eb="4">
      <t>インサツ</t>
    </rPh>
    <rPh sb="4" eb="6">
      <t>サンギョウ</t>
    </rPh>
    <rPh sb="6" eb="8">
      <t>キカイ</t>
    </rPh>
    <rPh sb="8" eb="11">
      <t>コウギョウカイ</t>
    </rPh>
    <phoneticPr fontId="1"/>
  </si>
  <si>
    <t>乱丁防止検査装置</t>
    <rPh sb="0" eb="2">
      <t>ランチョウ</t>
    </rPh>
    <rPh sb="2" eb="4">
      <t>ボウシ</t>
    </rPh>
    <rPh sb="4" eb="6">
      <t>ケンサ</t>
    </rPh>
    <rPh sb="6" eb="8">
      <t>ソウチ</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</si>
  <si>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</si>
  <si>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</si>
  <si>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</si>
  <si>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</si>
  <si>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</si>
  <si>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</si>
  <si>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</si>
  <si>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1日当たり丁合枚数</t>
    <rPh sb="1" eb="2">
      <t>ニチ</t>
    </rPh>
    <rPh sb="2" eb="3">
      <t>ア</t>
    </rPh>
    <rPh sb="5" eb="7">
      <t>チョウアイ</t>
    </rPh>
    <rPh sb="7" eb="9">
      <t>マイスウ</t>
    </rPh>
    <phoneticPr fontId="1"/>
  </si>
  <si>
    <t>枚/日</t>
    <rPh sb="0" eb="1">
      <t>マイ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</si>
  <si>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</si>
  <si>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</si>
  <si>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</si>
  <si>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</si>
  <si>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検査装置設定</t>
    <rPh sb="0" eb="2">
      <t>ケンサ</t>
    </rPh>
    <rPh sb="2" eb="4">
      <t>ソウチ</t>
    </rPh>
    <rPh sb="4" eb="6">
      <t>セッテイ</t>
    </rPh>
    <phoneticPr fontId="1"/>
  </si>
  <si>
    <t>不良品確認</t>
    <rPh sb="0" eb="1">
      <t>フ</t>
    </rPh>
    <rPh sb="1" eb="3">
      <t>リョウヒン</t>
    </rPh>
    <rPh sb="3" eb="5">
      <t>カクニン</t>
    </rPh>
    <phoneticPr fontId="1"/>
  </si>
  <si>
    <t>抜取り検査</t>
  </si>
  <si>
    <t>メンテナンス 定期点検</t>
  </si>
  <si>
    <t>[秒/回]</t>
    <phoneticPr fontId="1"/>
  </si>
  <si>
    <t>[秒/枚]</t>
    <rPh sb="3" eb="4">
      <t>マイ</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</si>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</sst>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5"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ＭＳ Ｐゴシック"/>
      <family val="2"/>
      <scheme val="minor"/>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0" fillId="4" borderId="1" xfId="0" applyFill="1" applyBorder="1" applyAlignment="1">
      <alignment horizontal="center" vertical="center"/>
    </xf>
    <xf numFmtId="179" fontId="42" fillId="5" borderId="44" xfId="0" applyNumberFormat="1" applyFont="1" applyFill="1" applyBorder="1">
      <alignment vertical="center"/>
    </xf>
    <xf numFmtId="0" fontId="40" fillId="0" borderId="44" xfId="0" applyFont="1" applyBorder="1">
      <alignment vertical="center"/>
    </xf>
    <xf numFmtId="0" fontId="43" fillId="0" borderId="74" xfId="0" applyFont="1" applyBorder="1">
      <alignment vertical="center"/>
    </xf>
    <xf numFmtId="0" fontId="42" fillId="0" borderId="44" xfId="0" applyFont="1" applyBorder="1">
      <alignment vertical="center"/>
    </xf>
    <xf numFmtId="0" fontId="40" fillId="0" borderId="44" xfId="0" applyFont="1" applyBorder="1" applyAlignment="1">
      <alignment vertical="center" wrapText="1"/>
    </xf>
    <xf numFmtId="0" fontId="44" fillId="0" borderId="74" xfId="0" applyFont="1" applyBorder="1">
      <alignment vertical="center"/>
    </xf>
    <xf numFmtId="0" fontId="43" fillId="0" borderId="44" xfId="0" applyFont="1" applyBorder="1" applyAlignment="1">
      <alignment vertical="center" wrapText="1"/>
    </xf>
    <xf numFmtId="0" fontId="44" fillId="0" borderId="44" xfId="0" applyFont="1" applyBorder="1" applyAlignment="1">
      <alignment vertical="center" wrapText="1"/>
    </xf>
    <xf numFmtId="0" fontId="44" fillId="0" borderId="0" xfId="0" applyFont="1">
      <alignment vertical="center"/>
    </xf>
    <xf numFmtId="0" fontId="43" fillId="5" borderId="73" xfId="0" applyFont="1" applyFill="1" applyBorder="1">
      <alignment vertical="center"/>
    </xf>
    <xf numFmtId="0" fontId="43" fillId="0" borderId="72" xfId="0" applyFont="1" applyBorder="1">
      <alignment vertical="center"/>
    </xf>
    <xf numFmtId="0" fontId="43" fillId="0" borderId="45" xfId="0" applyFont="1" applyBorder="1">
      <alignment vertical="center"/>
    </xf>
    <xf numFmtId="179" fontId="43" fillId="0" borderId="45" xfId="0" applyNumberFormat="1" applyFont="1" applyBorder="1">
      <alignment vertical="center"/>
    </xf>
    <xf numFmtId="0" fontId="44" fillId="0" borderId="45" xfId="0" applyFont="1" applyBorder="1" applyAlignment="1">
      <alignment vertical="center" wrapText="1"/>
    </xf>
    <xf numFmtId="0" fontId="40" fillId="5" borderId="75" xfId="0" applyFont="1" applyFill="1" applyBorder="1">
      <alignment vertical="center"/>
    </xf>
    <xf numFmtId="0" fontId="42"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3" xfId="5" xr:uid="{1221BC0D-2B08-43A2-904D-B4B51BB71E7E}"/>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74376</xdr:colOff>
      <xdr:row>70</xdr:row>
      <xdr:rowOff>178452</xdr:rowOff>
    </xdr:to>
    <xdr:sp macro="" textlink="">
      <xdr:nvSpPr>
        <xdr:cNvPr id="9" name="正方形/長方形 8">
          <a:extLst>
            <a:ext uri="{FF2B5EF4-FFF2-40B4-BE49-F238E27FC236}">
              <a16:creationId xmlns:a16="http://schemas.microsoft.com/office/drawing/2014/main" id="{5467627D-8BA5-4BDA-8A54-CA4C8EE7785C}"/>
            </a:ext>
          </a:extLst>
        </xdr:cNvPr>
        <xdr:cNvSpPr/>
      </xdr:nvSpPr>
      <xdr:spPr>
        <a:xfrm>
          <a:off x="7894320" y="7193280"/>
          <a:ext cx="6802836" cy="7646052"/>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rtl="0" eaLnBrk="1" fontAlgn="auto" latinLnBrk="0" hangingPunct="1"/>
          <a:r>
            <a:rPr kumimoji="1" lang="ja-JP" altLang="en-US" sz="1000" b="0" u="sng" kern="1200">
              <a:solidFill>
                <a:sysClr val="windowText" lastClr="000000"/>
              </a:solidFill>
              <a:effectLst/>
              <a:latin typeface="+mn-lt"/>
              <a:ea typeface="+mn-ea"/>
              <a:cs typeface="+mn-cs"/>
            </a:rPr>
            <a:t>乱丁防止検査装置は</a:t>
          </a:r>
          <a:endParaRPr kumimoji="1" lang="en-US" altLang="ja-JP" sz="1000" b="0" u="sng" kern="1200">
            <a:solidFill>
              <a:sysClr val="windowText" lastClr="000000"/>
            </a:solidFill>
            <a:effectLst/>
            <a:latin typeface="+mn-lt"/>
            <a:ea typeface="+mn-ea"/>
            <a:cs typeface="+mn-cs"/>
          </a:endParaRPr>
        </a:p>
        <a:p>
          <a:pPr rtl="0" eaLnBrk="1" fontAlgn="auto" latinLnBrk="0" hangingPunct="1"/>
          <a:r>
            <a:rPr kumimoji="1" lang="ja-JP" altLang="en-US" sz="1000" b="1" u="none" kern="1200">
              <a:solidFill>
                <a:sysClr val="windowText" lastClr="000000"/>
              </a:solidFill>
              <a:effectLst/>
              <a:latin typeface="+mn-lt"/>
              <a:ea typeface="+mn-ea"/>
              <a:cs typeface="+mn-cs"/>
            </a:rPr>
            <a:t>・</a:t>
          </a:r>
          <a:r>
            <a:rPr kumimoji="1" lang="ja-JP" altLang="en-US" sz="1000" b="0" i="0" u="none" strike="noStrike" kern="1200">
              <a:solidFill>
                <a:schemeClr val="tx1"/>
              </a:solidFill>
              <a:effectLst/>
              <a:latin typeface="+mn-lt"/>
              <a:ea typeface="+mn-ea"/>
              <a:cs typeface="+mn-cs"/>
            </a:rPr>
            <a:t>カメラ（カメラセット）</a:t>
          </a:r>
          <a:endParaRPr kumimoji="1" lang="en-US" altLang="ja-JP" sz="1000" b="0" i="0" u="none" strike="noStrike" kern="1200">
            <a:solidFill>
              <a:schemeClr val="tx1"/>
            </a:solidFill>
            <a:effectLst/>
            <a:latin typeface="+mn-lt"/>
            <a:ea typeface="+mn-ea"/>
            <a:cs typeface="+mn-cs"/>
          </a:endParaRPr>
        </a:p>
        <a:p>
          <a:pPr rtl="0" eaLnBrk="1" fontAlgn="auto" latinLnBrk="0" hangingPunct="1"/>
          <a:r>
            <a:rPr kumimoji="1" lang="ja-JP" altLang="ja-JP" sz="1000" b="0" u="sng" kern="1200">
              <a:solidFill>
                <a:schemeClr val="tx1"/>
              </a:solidFill>
              <a:effectLst/>
              <a:latin typeface="+mn-lt"/>
              <a:ea typeface="+mn-ea"/>
              <a:cs typeface="+mn-cs"/>
            </a:rPr>
            <a:t>を製品構成に必ず含む必要があります。</a:t>
          </a:r>
          <a:endParaRPr lang="ja-JP" altLang="ja-JP" sz="1000">
            <a:solidFill>
              <a:schemeClr val="tx1"/>
            </a:solidFill>
            <a:effectLst/>
          </a:endParaRPr>
        </a:p>
        <a:p>
          <a:pPr rtl="0" eaLnBrk="1" fontAlgn="auto" latinLnBrk="0" hangingPunct="1"/>
          <a:r>
            <a:rPr kumimoji="1" lang="ja-JP" altLang="ja-JP" sz="1000" b="0" u="sng" kern="1200">
              <a:solidFill>
                <a:schemeClr val="tx1"/>
              </a:solidFill>
              <a:effectLst/>
              <a:latin typeface="+mn-lt"/>
              <a:ea typeface="+mn-ea"/>
              <a:cs typeface="+mn-cs"/>
            </a:rPr>
            <a:t>本カテゴリにて定められた装置本体を区分</a:t>
          </a:r>
          <a:r>
            <a:rPr kumimoji="1" lang="en-US" altLang="ja-JP" sz="1000" b="0" u="sng" kern="1200">
              <a:solidFill>
                <a:schemeClr val="tx1"/>
              </a:solidFill>
              <a:effectLst/>
              <a:latin typeface="+mn-lt"/>
              <a:ea typeface="+mn-ea"/>
              <a:cs typeface="+mn-cs"/>
            </a:rPr>
            <a:t>A</a:t>
          </a:r>
          <a:r>
            <a:rPr kumimoji="1" lang="ja-JP" altLang="ja-JP" sz="1000" b="0" u="sng" kern="1200">
              <a:solidFill>
                <a:schemeClr val="tx1"/>
              </a:solidFill>
              <a:effectLst/>
              <a:latin typeface="+mn-lt"/>
              <a:ea typeface="+mn-ea"/>
              <a:cs typeface="+mn-cs"/>
            </a:rPr>
            <a:t>に、上記の構成要素を区分</a:t>
          </a:r>
          <a:r>
            <a:rPr kumimoji="1" lang="en-US" altLang="ja-JP" sz="1000" b="0" u="sng" kern="1200">
              <a:solidFill>
                <a:schemeClr val="tx1"/>
              </a:solidFill>
              <a:effectLst/>
              <a:latin typeface="+mn-lt"/>
              <a:ea typeface="+mn-ea"/>
              <a:cs typeface="+mn-cs"/>
            </a:rPr>
            <a:t>B</a:t>
          </a:r>
          <a:r>
            <a:rPr kumimoji="1" lang="ja-JP" altLang="ja-JP" sz="1000" b="0" u="sng" kern="1200">
              <a:solidFill>
                <a:schemeClr val="tx1"/>
              </a:solidFill>
              <a:effectLst/>
              <a:latin typeface="+mn-lt"/>
              <a:ea typeface="+mn-ea"/>
              <a:cs typeface="+mn-cs"/>
            </a:rPr>
            <a:t>に記載してください。</a:t>
          </a:r>
          <a:endParaRPr kumimoji="1" lang="en-US" altLang="ja-JP" sz="1000" b="0" u="sng" kern="1200">
            <a:solidFill>
              <a:schemeClr val="tx1"/>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a:t>
          </a:r>
          <a:endParaRPr lang="ja-JP" altLang="ja-JP" sz="100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実際に販売している製品構成として</a:t>
          </a:r>
          <a:r>
            <a:rPr kumimoji="1" lang="ja-JP" altLang="ja-JP" sz="1000" b="1" u="sng" kern="1200">
              <a:solidFill>
                <a:schemeClr val="tx1"/>
              </a:solidFill>
              <a:effectLst/>
              <a:latin typeface="+mn-lt"/>
              <a:ea typeface="+mn-ea"/>
              <a:cs typeface="+mn-cs"/>
            </a:rPr>
            <a:t>乱丁防止検査装置</a:t>
          </a:r>
          <a:r>
            <a:rPr kumimoji="1" lang="ja-JP" altLang="ja-JP" sz="1000" b="1" u="sng" kern="1200">
              <a:solidFill>
                <a:sysClr val="windowText" lastClr="000000"/>
              </a:solidFill>
              <a:effectLst/>
              <a:latin typeface="+mn-lt"/>
              <a:ea typeface="+mn-ea"/>
              <a:cs typeface="+mn-cs"/>
            </a:rPr>
            <a:t>本体に</a:t>
          </a:r>
          <a:endParaRPr lang="ja-JP" altLang="ja-JP" sz="1000" b="1">
            <a:solidFill>
              <a:sysClr val="windowText" lastClr="000000"/>
            </a:solidFill>
            <a:effectLst/>
          </a:endParaRPr>
        </a:p>
        <a:p>
          <a:pPr rtl="0" eaLnBrk="1" fontAlgn="auto" latinLnBrk="0" hangingPunct="1"/>
          <a:r>
            <a:rPr kumimoji="1" lang="ja-JP" altLang="en-US" sz="1000" b="0" kern="1200">
              <a:solidFill>
                <a:sysClr val="windowText" lastClr="000000"/>
              </a:solidFill>
              <a:effectLst/>
              <a:latin typeface="+mn-lt"/>
              <a:ea typeface="+mn-ea"/>
              <a:cs typeface="+mn-cs"/>
            </a:rPr>
            <a:t>・</a:t>
          </a:r>
          <a:r>
            <a:rPr kumimoji="1" lang="ja-JP" altLang="ja-JP" sz="1000" b="0" i="0" kern="1200">
              <a:solidFill>
                <a:schemeClr val="tx1"/>
              </a:solidFill>
              <a:effectLst/>
              <a:latin typeface="+mn-lt"/>
              <a:ea typeface="+mn-ea"/>
              <a:cs typeface="+mn-cs"/>
            </a:rPr>
            <a:t>カメラ（カメラセット）</a:t>
          </a:r>
          <a:endParaRPr lang="ja-JP" altLang="ja-JP" sz="1000">
            <a:solidFill>
              <a:schemeClr val="tx1"/>
            </a:solidFill>
            <a:effectLst/>
          </a:endParaRPr>
        </a:p>
        <a:p>
          <a:pPr rtl="0" eaLnBrk="1" latinLnBrk="0" hangingPunct="1"/>
          <a:r>
            <a:rPr kumimoji="1" lang="ja-JP" altLang="ja-JP" sz="1000" b="1" u="sng" kern="1200">
              <a:solidFill>
                <a:sysClr val="windowText" lastClr="000000"/>
              </a:solidFill>
              <a:effectLst/>
              <a:latin typeface="+mn-lt"/>
              <a:ea typeface="+mn-ea"/>
              <a:cs typeface="+mn-cs"/>
            </a:rPr>
            <a:t>が含まれていない場合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00">
            <a:solidFill>
              <a:sysClr val="windowText" lastClr="000000"/>
            </a:solidFill>
            <a:effectLst/>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：本体型番を記載してください。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：付属品として</a:t>
          </a:r>
          <a:r>
            <a:rPr kumimoji="1" lang="ja-JP" altLang="ja-JP" sz="1000" b="0" i="0" kern="1200">
              <a:solidFill>
                <a:schemeClr val="tx1"/>
              </a:solidFill>
              <a:effectLst/>
              <a:latin typeface="+mn-lt"/>
              <a:ea typeface="+mn-ea"/>
              <a:cs typeface="+mn-cs"/>
            </a:rPr>
            <a:t>カメラ（カメラセット）</a:t>
          </a:r>
          <a:r>
            <a:rPr kumimoji="1" lang="ja-JP" altLang="ja-JP" sz="1000" b="0" kern="1200">
              <a:solidFill>
                <a:sysClr val="windowText" lastClr="000000"/>
              </a:solidFill>
              <a:effectLst/>
              <a:latin typeface="+mn-lt"/>
              <a:ea typeface="+mn-ea"/>
              <a:cs typeface="+mn-cs"/>
            </a:rPr>
            <a:t>を</a:t>
          </a:r>
          <a:r>
            <a:rPr kumimoji="1" lang="ja-JP" altLang="ja-JP" sz="1000" b="0" kern="1200">
              <a:solidFill>
                <a:schemeClr val="tx1"/>
              </a:solidFill>
              <a:effectLst/>
              <a:latin typeface="+mn-lt"/>
              <a:ea typeface="+mn-ea"/>
              <a:cs typeface="+mn-cs"/>
            </a:rPr>
            <a:t>必ず記載し製品登録してください。</a:t>
          </a:r>
          <a:endParaRPr kumimoji="1" lang="en-US" altLang="ja-JP" sz="1000" b="0" kern="1200">
            <a:solidFill>
              <a:schemeClr val="tx1"/>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kumimoji="1" lang="en-US" altLang="ja-JP" sz="1000" b="0" kern="1200">
            <a:solidFill>
              <a:sysClr val="windowText" lastClr="000000"/>
            </a:solidFill>
            <a:effectLst/>
            <a:latin typeface="+mn-lt"/>
            <a:ea typeface="+mn-ea"/>
            <a:cs typeface="+mn-cs"/>
          </a:endParaRPr>
        </a:p>
        <a:p>
          <a:pPr rtl="0" eaLnBrk="1" fontAlgn="auto" latinLnBrk="0" hangingPunct="1"/>
          <a:endParaRPr lang="en-US" altLang="ja-JP" sz="1000">
            <a:solidFill>
              <a:sysClr val="windowText" lastClr="000000"/>
            </a:solidFill>
            <a:effectLst/>
          </a:endParaRPr>
        </a:p>
        <a:p>
          <a:pPr rtl="0" eaLnBrk="1" fontAlgn="auto" latinLnBrk="0" hangingPunct="1"/>
          <a:endParaRPr lang="ja-JP" altLang="ja-JP" sz="1000">
            <a:solidFill>
              <a:sysClr val="windowText" lastClr="000000"/>
            </a:solidFill>
            <a:effectLst/>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ysClr val="windowText" lastClr="000000"/>
              </a:solidFill>
              <a:effectLst/>
              <a:latin typeface="+mn-lt"/>
              <a:ea typeface="+mn-ea"/>
              <a:cs typeface="+mn-cs"/>
            </a:rPr>
            <a:t>　実際に販売している製品構成として</a:t>
          </a:r>
          <a:r>
            <a:rPr kumimoji="1" lang="ja-JP" altLang="ja-JP" sz="1000" b="1" u="sng" kern="1200">
              <a:solidFill>
                <a:schemeClr val="tx1"/>
              </a:solidFill>
              <a:effectLst/>
              <a:latin typeface="+mn-lt"/>
              <a:ea typeface="+mn-ea"/>
              <a:cs typeface="+mn-cs"/>
            </a:rPr>
            <a:t>乱丁防止検査装置本体に</a:t>
          </a:r>
          <a:endParaRPr kumimoji="1" lang="en-US" altLang="ja-JP" sz="1000" b="1" u="sng" kern="1200">
            <a:solidFill>
              <a:schemeClr val="tx1"/>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カメラ（カメラセット）</a:t>
          </a:r>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b="1" u="sng" kern="1200">
              <a:solidFill>
                <a:sysClr val="windowText" lastClr="000000"/>
              </a:solidFill>
              <a:effectLst/>
              <a:latin typeface="+mn-lt"/>
              <a:ea typeface="+mn-ea"/>
              <a:cs typeface="+mn-cs"/>
            </a:rPr>
            <a:t>を含んでいる（付属している）場合</a:t>
          </a:r>
          <a:endParaRPr kumimoji="1" lang="en-US" altLang="ja-JP" sz="1000" b="1" u="sng" kern="1200">
            <a:solidFill>
              <a:sysClr val="windowText" lastClr="000000"/>
            </a:solidFill>
            <a:effectLst/>
            <a:latin typeface="+mn-lt"/>
            <a:ea typeface="+mn-ea"/>
            <a:cs typeface="+mn-cs"/>
          </a:endParaRPr>
        </a:p>
        <a:p>
          <a:pPr rtl="0" eaLnBrk="1" latinLnBrk="0" hangingPunct="1"/>
          <a:endParaRPr lang="ja-JP" altLang="ja-JP" sz="105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50" kern="1200">
              <a:solidFill>
                <a:sysClr val="windowText" lastClr="000000"/>
              </a:solidFill>
              <a:effectLst/>
              <a:latin typeface="+mn-lt"/>
              <a:ea typeface="+mn-ea"/>
              <a:cs typeface="+mn-cs"/>
            </a:rPr>
            <a:t>区分</a:t>
          </a:r>
          <a:r>
            <a:rPr kumimoji="1" lang="en-US" altLang="ja-JP" sz="1050" kern="1200">
              <a:solidFill>
                <a:sysClr val="windowText" lastClr="000000"/>
              </a:solidFill>
              <a:effectLst/>
              <a:latin typeface="+mn-lt"/>
              <a:ea typeface="+mn-ea"/>
              <a:cs typeface="+mn-cs"/>
            </a:rPr>
            <a:t>A</a:t>
          </a:r>
          <a:r>
            <a:rPr kumimoji="1" lang="ja-JP" altLang="ja-JP" sz="1050" kern="1200">
              <a:solidFill>
                <a:sysClr val="windowText" lastClr="000000"/>
              </a:solidFill>
              <a:effectLst/>
              <a:latin typeface="+mn-lt"/>
              <a:ea typeface="+mn-ea"/>
              <a:cs typeface="+mn-cs"/>
            </a:rPr>
            <a:t>：本体型番、</a:t>
          </a:r>
          <a:r>
            <a:rPr kumimoji="1" lang="ja-JP" altLang="en-US" sz="1050" b="0" kern="1200">
              <a:solidFill>
                <a:sysClr val="windowText" lastClr="000000"/>
              </a:solidFill>
              <a:effectLst/>
              <a:latin typeface="+mn-lt"/>
              <a:ea typeface="+mn-ea"/>
              <a:cs typeface="+mn-cs"/>
            </a:rPr>
            <a:t>カメラ（カメラセット）</a:t>
          </a:r>
          <a:r>
            <a:rPr kumimoji="1" lang="ja-JP" altLang="ja-JP" sz="1050" kern="1200">
              <a:solidFill>
                <a:sysClr val="windowText" lastClr="000000"/>
              </a:solidFill>
              <a:effectLst/>
              <a:latin typeface="+mn-lt"/>
              <a:ea typeface="+mn-ea"/>
              <a:cs typeface="+mn-cs"/>
            </a:rPr>
            <a:t>を含む旨と数量を必ず記載し製品登録してください。</a:t>
          </a:r>
          <a:endParaRPr kumimoji="1" lang="en-US" altLang="ja-JP" sz="1050" b="1" kern="1200">
            <a:solidFill>
              <a:sysClr val="windowText" lastClr="000000"/>
            </a:solidFill>
            <a:effectLst/>
            <a:latin typeface="+mn-lt"/>
            <a:ea typeface="+mn-ea"/>
            <a:cs typeface="+mn-cs"/>
          </a:endParaRPr>
        </a:p>
      </xdr:txBody>
    </xdr:sp>
    <xdr:clientData/>
  </xdr:twoCellAnchor>
  <xdr:twoCellAnchor editAs="oneCell">
    <xdr:from>
      <xdr:col>9</xdr:col>
      <xdr:colOff>130516</xdr:colOff>
      <xdr:row>61</xdr:row>
      <xdr:rowOff>182049</xdr:rowOff>
    </xdr:from>
    <xdr:to>
      <xdr:col>13</xdr:col>
      <xdr:colOff>209140</xdr:colOff>
      <xdr:row>68</xdr:row>
      <xdr:rowOff>127678</xdr:rowOff>
    </xdr:to>
    <xdr:pic>
      <xdr:nvPicPr>
        <xdr:cNvPr id="10" name="図 9">
          <a:extLst>
            <a:ext uri="{FF2B5EF4-FFF2-40B4-BE49-F238E27FC236}">
              <a16:creationId xmlns:a16="http://schemas.microsoft.com/office/drawing/2014/main" id="{CD99DB23-5575-4065-A749-4B8C5BE1A66F}"/>
            </a:ext>
          </a:extLst>
        </xdr:cNvPr>
        <xdr:cNvPicPr>
          <a:picLocks noChangeAspect="1"/>
        </xdr:cNvPicPr>
      </xdr:nvPicPr>
      <xdr:blipFill rotWithShape="1">
        <a:blip xmlns:r="http://schemas.openxmlformats.org/officeDocument/2006/relationships" r:embed="rId1"/>
        <a:srcRect l="1674" t="4629" r="2399" b="7178"/>
        <a:stretch/>
      </xdr:blipFill>
      <xdr:spPr>
        <a:xfrm>
          <a:off x="8024836" y="12922689"/>
          <a:ext cx="3560964" cy="1439149"/>
        </a:xfrm>
        <a:prstGeom prst="rect">
          <a:avLst/>
        </a:prstGeom>
      </xdr:spPr>
    </xdr:pic>
    <xdr:clientData/>
  </xdr:twoCellAnchor>
  <xdr:twoCellAnchor editAs="oneCell">
    <xdr:from>
      <xdr:col>9</xdr:col>
      <xdr:colOff>128374</xdr:colOff>
      <xdr:row>47</xdr:row>
      <xdr:rowOff>167228</xdr:rowOff>
    </xdr:from>
    <xdr:to>
      <xdr:col>12</xdr:col>
      <xdr:colOff>441512</xdr:colOff>
      <xdr:row>55</xdr:row>
      <xdr:rowOff>39224</xdr:rowOff>
    </xdr:to>
    <xdr:pic>
      <xdr:nvPicPr>
        <xdr:cNvPr id="11" name="図 10">
          <a:extLst>
            <a:ext uri="{FF2B5EF4-FFF2-40B4-BE49-F238E27FC236}">
              <a16:creationId xmlns:a16="http://schemas.microsoft.com/office/drawing/2014/main" id="{26142112-8B3F-4455-AD31-CB95883C7976}"/>
            </a:ext>
          </a:extLst>
        </xdr:cNvPr>
        <xdr:cNvPicPr>
          <a:picLocks noChangeAspect="1"/>
        </xdr:cNvPicPr>
      </xdr:nvPicPr>
      <xdr:blipFill rotWithShape="1">
        <a:blip xmlns:r="http://schemas.openxmlformats.org/officeDocument/2006/relationships" r:embed="rId2"/>
        <a:srcRect l="2560" t="4861" r="1766" b="3300"/>
        <a:stretch/>
      </xdr:blipFill>
      <xdr:spPr>
        <a:xfrm>
          <a:off x="8022694" y="9920828"/>
          <a:ext cx="3338278" cy="1578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7" t="s">
        <v>0</v>
      </c>
      <c r="B3" s="207"/>
      <c r="C3" s="207"/>
      <c r="D3" s="207"/>
      <c r="E3" s="207"/>
      <c r="F3" s="207"/>
      <c r="G3" s="207"/>
      <c r="H3" s="207"/>
      <c r="I3" s="207"/>
      <c r="J3" s="207"/>
      <c r="K3" s="207"/>
    </row>
    <row r="4" spans="1:17" ht="13.8" thickBot="1" x14ac:dyDescent="0.25"/>
    <row r="5" spans="1:17" ht="20.25" customHeight="1" thickBot="1" x14ac:dyDescent="0.25">
      <c r="B5" s="4" t="s">
        <v>1</v>
      </c>
      <c r="C5" s="211"/>
      <c r="D5" s="212"/>
      <c r="E5" s="212"/>
      <c r="F5" s="212"/>
      <c r="G5" s="212"/>
      <c r="H5" s="212"/>
      <c r="I5" s="213"/>
    </row>
    <row r="6" spans="1:17" ht="20.25" customHeight="1" thickBot="1" x14ac:dyDescent="0.25">
      <c r="B6" s="4" t="s">
        <v>2</v>
      </c>
      <c r="C6" s="211"/>
      <c r="D6" s="212"/>
      <c r="E6" s="212"/>
      <c r="F6" s="212"/>
      <c r="G6" s="212"/>
      <c r="H6" s="212"/>
      <c r="I6" s="213"/>
    </row>
    <row r="8" spans="1:17" ht="39.75" customHeight="1" x14ac:dyDescent="0.2">
      <c r="B8" s="214" t="s">
        <v>205</v>
      </c>
      <c r="C8" s="214"/>
      <c r="D8" s="214"/>
      <c r="E8" s="214"/>
      <c r="F8" s="214"/>
      <c r="G8" s="214"/>
      <c r="H8" s="214"/>
      <c r="I8" s="214"/>
      <c r="J8" s="214"/>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8" t="s">
        <v>228</v>
      </c>
      <c r="F12" s="209"/>
      <c r="G12" s="209"/>
      <c r="H12" s="209"/>
      <c r="I12" s="210"/>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2"/>
      <c r="D18" s="223"/>
      <c r="E18" s="223"/>
      <c r="F18" s="223"/>
      <c r="G18" s="223"/>
      <c r="H18" s="22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5"/>
      <c r="D19" s="226"/>
      <c r="E19" s="226"/>
      <c r="F19" s="226"/>
      <c r="G19" s="226"/>
      <c r="H19" s="227"/>
      <c r="I19" s="146"/>
      <c r="J19" s="10"/>
      <c r="L19" t="str">
        <f>IF(C19&lt;&gt;"",C19,"")</f>
        <v/>
      </c>
      <c r="M19" s="18" t="str">
        <f>IF(AND(C19&lt;&gt;"",I19&lt;&gt;""),I19,"")</f>
        <v/>
      </c>
      <c r="Q19" s="38" t="str">
        <f>IF(L19&lt;&gt;"",IF(M19&lt;&gt;"","OK","「あり」または「なし」を選択してください"),"")</f>
        <v/>
      </c>
    </row>
    <row r="20" spans="2:17" ht="13.8" hidden="1" thickBot="1" x14ac:dyDescent="0.25">
      <c r="B20" s="9"/>
      <c r="C20" s="222"/>
      <c r="D20" s="223"/>
      <c r="E20" s="223"/>
      <c r="F20" s="223"/>
      <c r="G20" s="223"/>
      <c r="H20" s="22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8"/>
      <c r="D26" s="229"/>
      <c r="E26" s="230"/>
      <c r="F26" s="231"/>
      <c r="G26" s="231"/>
      <c r="H26" s="23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2" t="s">
        <v>8</v>
      </c>
      <c r="D32" s="203"/>
      <c r="E32" s="204" t="s">
        <v>9</v>
      </c>
      <c r="F32" s="205"/>
      <c r="G32" s="205"/>
      <c r="H32" s="205"/>
      <c r="I32" s="206"/>
      <c r="J32" s="47"/>
    </row>
    <row r="33" spans="2:10" s="39" customFormat="1" ht="13.8" thickBot="1" x14ac:dyDescent="0.25">
      <c r="B33" s="45"/>
      <c r="C33" s="202" t="s">
        <v>10</v>
      </c>
      <c r="D33" s="203"/>
      <c r="E33" s="204" t="s">
        <v>9</v>
      </c>
      <c r="F33" s="205"/>
      <c r="G33" s="205"/>
      <c r="H33" s="205"/>
      <c r="I33" s="206"/>
      <c r="J33" s="47"/>
    </row>
    <row r="34" spans="2:10" s="39" customFormat="1" ht="13.8" thickBot="1" x14ac:dyDescent="0.25">
      <c r="B34" s="45"/>
      <c r="C34" s="202" t="s">
        <v>11</v>
      </c>
      <c r="D34" s="203"/>
      <c r="E34" s="204" t="s">
        <v>9</v>
      </c>
      <c r="F34" s="205"/>
      <c r="G34" s="205"/>
      <c r="H34" s="205"/>
      <c r="I34" s="206"/>
      <c r="J34" s="47"/>
    </row>
    <row r="35" spans="2:10" s="39" customFormat="1" ht="13.8" thickBot="1" x14ac:dyDescent="0.25">
      <c r="B35" s="45"/>
      <c r="C35" s="202" t="s">
        <v>12</v>
      </c>
      <c r="D35" s="203"/>
      <c r="E35" s="204" t="s">
        <v>9</v>
      </c>
      <c r="F35" s="205"/>
      <c r="G35" s="205"/>
      <c r="H35" s="205"/>
      <c r="I35" s="206"/>
      <c r="J35" s="47"/>
    </row>
    <row r="36" spans="2:10" s="39" customFormat="1" ht="13.8" thickBot="1" x14ac:dyDescent="0.25">
      <c r="B36" s="45"/>
      <c r="C36" s="202" t="s">
        <v>13</v>
      </c>
      <c r="D36" s="203"/>
      <c r="E36" s="204" t="s">
        <v>9</v>
      </c>
      <c r="F36" s="205"/>
      <c r="G36" s="205"/>
      <c r="H36" s="205"/>
      <c r="I36" s="20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7" t="s">
        <v>15</v>
      </c>
      <c r="D40" s="219"/>
      <c r="E40" s="217"/>
      <c r="F40" s="218"/>
      <c r="G40" s="218"/>
      <c r="H40" s="218"/>
      <c r="I40" s="219"/>
    </row>
    <row r="41" spans="2:10" s="39" customFormat="1" x14ac:dyDescent="0.2">
      <c r="C41" s="220"/>
      <c r="D41" s="220"/>
      <c r="E41" s="220"/>
      <c r="F41" s="220"/>
      <c r="G41" s="220"/>
      <c r="H41" s="220"/>
      <c r="I41" s="220"/>
    </row>
    <row r="42" spans="2:10" s="39" customFormat="1" x14ac:dyDescent="0.2">
      <c r="C42" s="215" t="s">
        <v>16</v>
      </c>
      <c r="D42" s="216"/>
      <c r="E42" s="215"/>
      <c r="F42" s="221"/>
      <c r="G42" s="221"/>
      <c r="H42" s="221"/>
      <c r="I42" s="216"/>
    </row>
    <row r="43" spans="2:10" s="39" customFormat="1" x14ac:dyDescent="0.2">
      <c r="C43" s="215" t="s">
        <v>17</v>
      </c>
      <c r="D43" s="216"/>
      <c r="E43" s="215"/>
      <c r="F43" s="221"/>
      <c r="G43" s="221"/>
      <c r="H43" s="221"/>
      <c r="I43" s="216"/>
    </row>
    <row r="44" spans="2:10" s="39" customFormat="1" x14ac:dyDescent="0.2">
      <c r="C44" s="215" t="s">
        <v>18</v>
      </c>
      <c r="D44" s="216"/>
      <c r="E44" s="215"/>
      <c r="F44" s="221"/>
      <c r="G44" s="221"/>
      <c r="H44" s="221"/>
      <c r="I44" s="216"/>
    </row>
    <row r="45" spans="2:10" s="39" customFormat="1" x14ac:dyDescent="0.2">
      <c r="C45" s="215" t="s">
        <v>19</v>
      </c>
      <c r="D45" s="216"/>
      <c r="E45" s="215"/>
      <c r="F45" s="221"/>
      <c r="G45" s="221"/>
      <c r="H45" s="221"/>
      <c r="I45" s="216"/>
    </row>
    <row r="46" spans="2:10" s="39" customFormat="1" x14ac:dyDescent="0.2">
      <c r="C46" s="215" t="s">
        <v>20</v>
      </c>
      <c r="D46" s="216"/>
      <c r="E46" s="215"/>
      <c r="F46" s="221"/>
      <c r="G46" s="221"/>
      <c r="H46" s="221"/>
      <c r="I46" s="216"/>
    </row>
  </sheetData>
  <sheetProtection algorithmName="SHA-512" hashValue="ZlOIX6JcTlLM6Y1Ljta6i5IKukhscusRvLo6WDkU6plRa/VijYtNB24O7gsgpqOprDMqVLCjY5qdZp0Yj8aUTg==" saltValue="DQUMhWHkrluXKQv8J+6fm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DE7F-F10A-43A2-B399-8608F448EAA3}">
  <sheetPr>
    <tabColor theme="0"/>
    <pageSetUpPr fitToPage="1"/>
  </sheetPr>
  <dimension ref="A1:E5"/>
  <sheetViews>
    <sheetView showGridLines="0" view="pageBreakPreview" zoomScaleNormal="90" zoomScaleSheetLayoutView="100" workbookViewId="0">
      <pane ySplit="1" topLeftCell="A2" activePane="bottomLeft" state="frozen"/>
      <selection pane="bottomLeft" sqref="A1:B1"/>
    </sheetView>
  </sheetViews>
  <sheetFormatPr defaultColWidth="9.5546875" defaultRowHeight="18.75" customHeight="1" x14ac:dyDescent="0.2"/>
  <cols>
    <col min="1" max="1" width="3" style="166" bestFit="1" customWidth="1"/>
    <col min="2" max="2" width="30" style="166" customWidth="1"/>
    <col min="3" max="4" width="18" style="166" customWidth="1"/>
    <col min="5" max="5" width="36.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59.4" customHeight="1" x14ac:dyDescent="0.2">
      <c r="A1" s="481" t="s">
        <v>202</v>
      </c>
      <c r="B1" s="481"/>
      <c r="C1" s="185" t="s">
        <v>200</v>
      </c>
      <c r="D1" s="185" t="s">
        <v>203</v>
      </c>
      <c r="E1" s="185" t="s">
        <v>204</v>
      </c>
    </row>
    <row r="2" spans="1:5" ht="59.4" customHeight="1" x14ac:dyDescent="0.2">
      <c r="A2" s="200" t="s">
        <v>229</v>
      </c>
      <c r="B2" s="188" t="s">
        <v>230</v>
      </c>
      <c r="C2" s="189" t="s">
        <v>231</v>
      </c>
      <c r="D2" s="186">
        <v>9.668070927961395</v>
      </c>
      <c r="E2" s="190" t="s">
        <v>248</v>
      </c>
    </row>
    <row r="3" spans="1:5" ht="59.4" customHeight="1" x14ac:dyDescent="0.2">
      <c r="A3" s="201" t="s">
        <v>232</v>
      </c>
      <c r="B3" s="191" t="s">
        <v>233</v>
      </c>
      <c r="C3" s="187" t="s">
        <v>234</v>
      </c>
      <c r="D3" s="186">
        <v>8</v>
      </c>
      <c r="E3" s="192"/>
    </row>
    <row r="4" spans="1:5" ht="59.4" customHeight="1" x14ac:dyDescent="0.2">
      <c r="A4" s="200" t="s">
        <v>235</v>
      </c>
      <c r="B4" s="191" t="s">
        <v>236</v>
      </c>
      <c r="C4" s="187" t="s">
        <v>237</v>
      </c>
      <c r="D4" s="186">
        <v>9000</v>
      </c>
      <c r="E4" s="193" t="s">
        <v>238</v>
      </c>
    </row>
    <row r="5" spans="1:5" s="194" customFormat="1" ht="59.4" customHeight="1" x14ac:dyDescent="0.2">
      <c r="A5" s="195" t="s">
        <v>239</v>
      </c>
      <c r="B5" s="196" t="s">
        <v>240</v>
      </c>
      <c r="C5" s="197" t="s">
        <v>241</v>
      </c>
      <c r="D5" s="198">
        <f>ROUNDUP((120+(0.3*日当たり丁合枚数)+600+60+60)/(D3*3600),0)</f>
        <v>1</v>
      </c>
      <c r="E5" s="199"/>
    </row>
  </sheetData>
  <sheetProtection algorithmName="SHA-512" hashValue="0J7HZWgrLr/uT2/PdUPa6swW2TxRxS5jIFuu++AWUd4OfKrbPLyhfx9oisAToxYGZqwPKV5AUzrRmWa80CSimw==" saltValue="cs3cBteobVDiXG3DNpRlQ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x14ac:dyDescent="0.2">
      <c r="A3" s="249" t="str">
        <f>"【"&amp;製品カテゴリ&amp;"】"</f>
        <v>【乱丁防止検査装置】</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x14ac:dyDescent="0.2">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x14ac:dyDescent="0.2">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x14ac:dyDescent="0.25">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x14ac:dyDescent="0.2">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x14ac:dyDescent="0.2">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x14ac:dyDescent="0.25">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x14ac:dyDescent="0.2">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x14ac:dyDescent="0.25">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x14ac:dyDescent="0.25">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x14ac:dyDescent="0.25">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x14ac:dyDescent="0.25">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x14ac:dyDescent="0.25">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x14ac:dyDescent="0.25">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x14ac:dyDescent="0.25">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x14ac:dyDescent="0.25">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x14ac:dyDescent="0.25">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x14ac:dyDescent="0.25">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x14ac:dyDescent="0.2">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x14ac:dyDescent="0.2">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x14ac:dyDescent="0.2">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x14ac:dyDescent="0.2">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x14ac:dyDescent="0.2">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x14ac:dyDescent="0.25">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x14ac:dyDescent="0.25">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x14ac:dyDescent="0.25">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9" t="s">
        <v>42</v>
      </c>
      <c r="C42" s="300"/>
      <c r="D42" s="300"/>
      <c r="E42" s="300"/>
      <c r="F42" s="300"/>
      <c r="G42" s="300"/>
      <c r="H42" s="300"/>
      <c r="I42" s="309"/>
      <c r="J42" s="311" t="str">
        <f>製品カテゴリ</f>
        <v>乱丁防止検査装置</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x14ac:dyDescent="0.2">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x14ac:dyDescent="0.2">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x14ac:dyDescent="0.2">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x14ac:dyDescent="0.2">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x14ac:dyDescent="0.2">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x14ac:dyDescent="0.2">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x14ac:dyDescent="0.2">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x14ac:dyDescent="0.2">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x14ac:dyDescent="0.2">
      <c r="A57" s="249" t="str">
        <f>"【"&amp;製品カテゴリ&amp;"】"</f>
        <v>【乱丁防止検査装置】</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x14ac:dyDescent="0.2">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x14ac:dyDescent="0.2">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x14ac:dyDescent="0.2">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x14ac:dyDescent="0.2">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x14ac:dyDescent="0.2">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x14ac:dyDescent="0.25">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9Cb7VmiskYpI029tVq9Moql55EDC/HNI93gSrYxL35kmdWkDhUKiDsQcmFieIRwdQJyzdLraiXMKvo3ZVXBKKw==" saltValue="spvLsR/tHpL4V8hkD9vkf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3" t="s">
        <v>119</v>
      </c>
      <c r="J2" s="403"/>
      <c r="K2" t="s">
        <v>166</v>
      </c>
    </row>
    <row r="3" spans="1:21" customFormat="1" ht="13.2" x14ac:dyDescent="0.2">
      <c r="A3" t="s">
        <v>212</v>
      </c>
      <c r="I3" s="404" t="s">
        <v>165</v>
      </c>
      <c r="J3" s="404"/>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8" t="s">
        <v>57</v>
      </c>
      <c r="C8" s="228"/>
      <c r="D8" s="88">
        <f>製造事業者名</f>
        <v>0</v>
      </c>
      <c r="E8" s="228" t="s">
        <v>51</v>
      </c>
      <c r="F8" s="228"/>
      <c r="G8" s="407">
        <f>製品名称</f>
        <v>0</v>
      </c>
      <c r="H8" s="407"/>
    </row>
    <row r="9" spans="1:21" customFormat="1" ht="33" customHeight="1" thickBot="1" x14ac:dyDescent="0.25">
      <c r="B9" s="228" t="s">
        <v>161</v>
      </c>
      <c r="C9" s="228"/>
      <c r="D9" s="114"/>
      <c r="E9" s="405" t="s">
        <v>52</v>
      </c>
      <c r="F9" s="228"/>
      <c r="G9" s="407">
        <f>型番</f>
        <v>0</v>
      </c>
      <c r="H9" s="407"/>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6" t="str">
        <f>IF(L19&lt;&gt;"","","納品実績が未入力です")</f>
        <v>納品実績が未入力です</v>
      </c>
      <c r="K17" s="406"/>
      <c r="L17" s="406"/>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c+JppLPQrMV6qpjhmgI7TSsavg0hgRjBjMWZvg5QExj0uEwPYbeZ7oZJLV+UdyE/TRzRDJ2AQFKuUlKwa88uDw==" saltValue="IRXYbo/v1DkNZJx90gbAYA=="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x14ac:dyDescent="0.2">
      <c r="A3" s="249" t="str">
        <f>"【"&amp;製品カテゴリ&amp;"】"</f>
        <v>【乱丁防止検査装置】</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x14ac:dyDescent="0.25">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x14ac:dyDescent="0.2">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x14ac:dyDescent="0.25">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x14ac:dyDescent="0.2">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x14ac:dyDescent="0.25">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x14ac:dyDescent="0.2">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x14ac:dyDescent="0.2">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x14ac:dyDescent="0.2">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x14ac:dyDescent="0.25">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x14ac:dyDescent="0.2">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x14ac:dyDescent="0.2">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x14ac:dyDescent="0.2">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x14ac:dyDescent="0.2">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x14ac:dyDescent="0.25">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XXAYs8lp9v4PfE50c7PjafdCwCegIdbM455fCgjbf9QvGoyDbOikfMQDxwODlQyJSOSzDotNa89VTv4oXK+HTw==" saltValue="8uH5xj1+fFyaRAqHEU7TA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x14ac:dyDescent="0.2">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x14ac:dyDescent="0.2">
      <c r="A3" s="236" t="str">
        <f>"【"&amp;製品カテゴリ&amp;"】"</f>
        <v>【乱丁防止検査装置】</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x14ac:dyDescent="0.2">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x14ac:dyDescent="0.2">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x14ac:dyDescent="0.2">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x14ac:dyDescent="0.2">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x14ac:dyDescent="0.2">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x14ac:dyDescent="0.2">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x14ac:dyDescent="0.2">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x14ac:dyDescent="0.2">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x14ac:dyDescent="0.2">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x14ac:dyDescent="0.2">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x14ac:dyDescent="0.2">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x14ac:dyDescent="0.2">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x14ac:dyDescent="0.2">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x14ac:dyDescent="0.2">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x14ac:dyDescent="0.2">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x14ac:dyDescent="0.2">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x14ac:dyDescent="0.2">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x14ac:dyDescent="0.2">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x14ac:dyDescent="0.2">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x14ac:dyDescent="0.2">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x14ac:dyDescent="0.2">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x14ac:dyDescent="0.2">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x14ac:dyDescent="0.2">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x14ac:dyDescent="0.2">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x14ac:dyDescent="0.2">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x14ac:dyDescent="0.2">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x14ac:dyDescent="0.2">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x14ac:dyDescent="0.2">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x14ac:dyDescent="0.2">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x14ac:dyDescent="0.2">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x14ac:dyDescent="0.2">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x14ac:dyDescent="0.2">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x14ac:dyDescent="0.2">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x14ac:dyDescent="0.2">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x14ac:dyDescent="0.2">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x14ac:dyDescent="0.2">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x14ac:dyDescent="0.2">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x14ac:dyDescent="0.2">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x14ac:dyDescent="0.2">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x14ac:dyDescent="0.2">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x14ac:dyDescent="0.2">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x14ac:dyDescent="0.2">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x14ac:dyDescent="0.2">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x14ac:dyDescent="0.2">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x14ac:dyDescent="0.2">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x14ac:dyDescent="0.2">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x14ac:dyDescent="0.2">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x14ac:dyDescent="0.2">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x14ac:dyDescent="0.2">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x14ac:dyDescent="0.2">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x14ac:dyDescent="0.2">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x14ac:dyDescent="0.2">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x14ac:dyDescent="0.2">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x14ac:dyDescent="0.2">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x14ac:dyDescent="0.2">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x14ac:dyDescent="0.2">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x14ac:dyDescent="0.2">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x14ac:dyDescent="0.2">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x14ac:dyDescent="0.2">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x14ac:dyDescent="0.2">
      <c r="A70" s="236" t="str">
        <f>"【"&amp;製品カテゴリ&amp;"】"</f>
        <v>【乱丁防止検査装置】</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x14ac:dyDescent="0.2">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x14ac:dyDescent="0.2">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x14ac:dyDescent="0.2">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x14ac:dyDescent="0.2">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x14ac:dyDescent="0.2">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x14ac:dyDescent="0.2">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x14ac:dyDescent="0.2">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x14ac:dyDescent="0.2">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x14ac:dyDescent="0.2">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x14ac:dyDescent="0.2">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x14ac:dyDescent="0.2">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x14ac:dyDescent="0.2">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x14ac:dyDescent="0.2">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x14ac:dyDescent="0.2">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x14ac:dyDescent="0.2">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x14ac:dyDescent="0.2">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x14ac:dyDescent="0.2">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x14ac:dyDescent="0.2">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x14ac:dyDescent="0.2">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x14ac:dyDescent="0.2">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x14ac:dyDescent="0.2">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x14ac:dyDescent="0.2">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7a7JPza32val9X3VCNckDtjPcSZVkuhv0TBZMqPH3fb2ZHMAF1+UL11tAvpDo4c1qKLjyP20NS+0mbUe4T4skA==" saltValue="/CbvFMkxN4X7rvuDAPUXH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p2JLLIQSwz+NQesIcPAFlEGGbphzeRGgkTTLhsspBszJVZt74rk+7q1EusLsBdbHPwOe/FnvDYDmqaL0kiR6eA==" saltValue="zv9nCR8guyDlf2Ra8xknR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"CT0140-"&amp;E4</f>
        <v>CT0140-</v>
      </c>
    </row>
    <row r="3" spans="1:9" x14ac:dyDescent="0.2">
      <c r="G3" s="39" t="s">
        <v>129</v>
      </c>
    </row>
    <row r="4" spans="1:9" x14ac:dyDescent="0.2">
      <c r="B4" s="58" t="s">
        <v>4</v>
      </c>
      <c r="C4" s="61" t="str">
        <f>製品カテゴリ</f>
        <v>乱丁防止検査装置</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3"/>
      <c r="G7" s="474"/>
      <c r="H7" s="474"/>
      <c r="I7" s="474"/>
    </row>
    <row r="8" spans="1:9" x14ac:dyDescent="0.2">
      <c r="C8" s="184"/>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0.91</v>
      </c>
      <c r="E12" s="151" t="str">
        <f>審査結果</f>
        <v>適格</v>
      </c>
      <c r="F12" s="152"/>
      <c r="G12" s="77" t="s">
        <v>191</v>
      </c>
      <c r="H12" s="153" t="str">
        <f>E12</f>
        <v>適格</v>
      </c>
    </row>
  </sheetData>
  <sheetProtection algorithmName="SHA-512" hashValue="rAggL+VzcUl4KS6494hNbAq7gDUfS9rgHFRpaQraVsAkHQgpXnINDROtujLEpGKr+jpcZJRucUfjokutkq3j9A==" saltValue="ghqfeRIL6dRs66Mw+OKT6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Wt0oAvs4LRWgHCKowhgcSybZSRyw54VZUYuMVvJ2k5CUm+W1dG5wCNGV/PTu1yGniEeVzNP62sujzi5+mqiJyA==" saltValue="+JR3Guvy05U7/khLHyNiW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7" t="s">
        <v>192</v>
      </c>
      <c r="E2" s="207"/>
      <c r="F2" s="207"/>
      <c r="G2" s="207"/>
      <c r="H2" s="207"/>
      <c r="I2" s="207"/>
      <c r="J2" s="207"/>
      <c r="K2" s="207"/>
      <c r="L2" s="207"/>
      <c r="M2" s="207"/>
      <c r="N2" s="207"/>
      <c r="O2" s="207"/>
      <c r="P2" s="207"/>
      <c r="Q2" s="207"/>
      <c r="R2" s="207"/>
      <c r="S2" s="207"/>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【乱丁防止検査装置】</v>
      </c>
      <c r="D4" s="167"/>
      <c r="E4" s="172"/>
      <c r="F4" s="172"/>
      <c r="G4" s="172"/>
      <c r="H4" s="172"/>
      <c r="I4" s="172"/>
      <c r="J4" s="172"/>
      <c r="K4" s="172"/>
      <c r="L4" s="172"/>
      <c r="M4" s="172"/>
      <c r="N4" s="16"/>
      <c r="O4" s="16"/>
      <c r="P4" s="477" t="s">
        <v>227</v>
      </c>
      <c r="Q4" s="477"/>
      <c r="R4" s="477"/>
      <c r="S4" s="477"/>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3"/>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244</v>
      </c>
      <c r="E14" s="2"/>
      <c r="F14" s="162"/>
      <c r="G14" s="2"/>
      <c r="I14" s="162">
        <v>3</v>
      </c>
      <c r="J14" s="2" t="s">
        <v>247</v>
      </c>
      <c r="K14" s="2" t="str">
        <f>IF(I14&lt;&gt;"","×","")</f>
        <v>×</v>
      </c>
      <c r="L14" s="162">
        <f>日当たり丁合枚数*0.1</f>
        <v>900</v>
      </c>
      <c r="M14" s="2" t="s">
        <v>210</v>
      </c>
      <c r="N14" s="2" t="str">
        <f>IF(L14&lt;&gt;"","÷","")</f>
        <v>÷</v>
      </c>
      <c r="O14" s="162">
        <v>3600</v>
      </c>
      <c r="P14" s="2" t="str">
        <f>IF(O14=60,"[分/時間]",IF(O14=3600,"[秒/時間]",""))</f>
        <v>[秒/時間]</v>
      </c>
      <c r="Q14" s="2" t="str">
        <f>IF(O14&lt;&gt;"","=","")</f>
        <v>=</v>
      </c>
      <c r="R14" s="165">
        <f>(3/3600)*(日当たり丁合枚数*0.1)</f>
        <v>0.75</v>
      </c>
      <c r="S14" s="2" t="str">
        <f>IF(R14&lt;&gt;"","[時間/日]","")</f>
        <v>[時間/日]</v>
      </c>
      <c r="T14" s="10"/>
    </row>
    <row r="15" spans="2:20" hidden="1" x14ac:dyDescent="0.2">
      <c r="B15" s="9"/>
      <c r="C15" s="87" t="str">
        <f>IF(D15&lt;&gt;"","x2：","")</f>
        <v/>
      </c>
      <c r="E15" s="2"/>
      <c r="F15" s="162"/>
      <c r="G15" s="2"/>
      <c r="I15" s="165"/>
      <c r="J15" s="2" t="str">
        <f t="shared" ref="J15:J28" si="0">IF(O15=60,"[分/回]",IF(O15=3600,"[秒/回]",""))</f>
        <v/>
      </c>
      <c r="K15" s="2" t="str">
        <f t="shared" ref="K15:K28" si="1">IF(I15&lt;&gt;"","×","")</f>
        <v/>
      </c>
      <c r="L15" s="165"/>
      <c r="M15" s="2" t="s">
        <v>210</v>
      </c>
      <c r="N15" s="2" t="str">
        <f t="shared" ref="N15:N28" si="2">IF(L15&lt;&gt;"","÷","")</f>
        <v/>
      </c>
      <c r="O15" s="162"/>
      <c r="P15" s="2" t="str">
        <f t="shared" ref="P15:P28" si="3">IF(O15=60,"[分/時間]",IF(O15=3600,"[秒/時間]",""))</f>
        <v/>
      </c>
      <c r="Q15" s="2" t="str">
        <f t="shared" ref="Q15:Q28" si="4">IF(O15&lt;&gt;"","=","")</f>
        <v/>
      </c>
      <c r="R15" s="165"/>
      <c r="S15" s="2" t="str">
        <f t="shared" ref="S15:S28" si="5">IF(R15&lt;&gt;"","[時間/日]","")</f>
        <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0.75</v>
      </c>
      <c r="S29" s="13" t="s">
        <v>194</v>
      </c>
      <c r="T29" s="10"/>
    </row>
    <row r="30" spans="2:20" x14ac:dyDescent="0.2">
      <c r="B30" s="9"/>
      <c r="C30" t="str">
        <f>IF(D14="","","(=x1")&amp;IF(D15="","","+x2")&amp;IF(D16="","","+x3")&amp;IF(D17="","","+x4")&amp;IF(D18="","","+x5")&amp;IF(D19="","","+x6")&amp;IF(D20="","","+x7")&amp;IF(D21="","","+x8")&amp;IF(D22="","","+x9")&amp;IF(D23="","","+x10")&amp;IF(D24="","","+x11")&amp;IF(D25="","","+x12")&amp;IF(D26="","","+x13")&amp;IF(D27="","","+x14")&amp;IF(D28="","","+x15")&amp;IF(D14="","",")")</f>
        <v>(=x1)</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242</v>
      </c>
      <c r="F32" s="162"/>
      <c r="G32" s="2"/>
      <c r="I32" s="165"/>
      <c r="J32" s="2" t="str">
        <f>IF(O32=60,"[分/回]",IF(O32=3600,"[秒/回]",""))</f>
        <v>[秒/回]</v>
      </c>
      <c r="K32" s="2" t="str">
        <f t="shared" ref="K32:K46" si="6">IF(I32&lt;&gt;"","×","")</f>
        <v/>
      </c>
      <c r="L32" s="162">
        <v>120</v>
      </c>
      <c r="M32" s="2" t="s">
        <v>246</v>
      </c>
      <c r="N32" s="2" t="str">
        <f t="shared" ref="N32:N46" si="7">IF(L32&lt;&gt;"","÷","")</f>
        <v>÷</v>
      </c>
      <c r="O32" s="162">
        <v>3600</v>
      </c>
      <c r="P32" s="2" t="str">
        <f>IF(O32=60,"[分/時間]",IF(O32=3600,"[秒/時間]",""))</f>
        <v>[秒/時間]</v>
      </c>
      <c r="Q32" s="2" t="str">
        <f t="shared" ref="Q32:Q46" si="8">IF(O32&lt;&gt;"","=","")</f>
        <v>=</v>
      </c>
      <c r="R32" s="165">
        <f>(120/3600)</f>
        <v>3.3333333333333333E-2</v>
      </c>
      <c r="S32" s="2" t="str">
        <f t="shared" ref="S32:S46" si="9">IF(R32&lt;&gt;"","[時間/日]","")</f>
        <v>[時間/日]</v>
      </c>
      <c r="T32" s="10"/>
    </row>
    <row r="33" spans="2:20" x14ac:dyDescent="0.2">
      <c r="B33" s="9"/>
      <c r="C33" s="87" t="str">
        <f>IF(D33&lt;&gt;"","y2：","")</f>
        <v>y2：</v>
      </c>
      <c r="D33" t="s">
        <v>243</v>
      </c>
      <c r="F33" s="162"/>
      <c r="G33" s="2"/>
      <c r="I33" s="165"/>
      <c r="J33" s="2" t="str">
        <f t="shared" ref="J33:J46" si="10">IF(O33=60,"[分/回]",IF(O33=3600,"[秒/回]",""))</f>
        <v>[秒/回]</v>
      </c>
      <c r="K33" s="2" t="str">
        <f t="shared" si="6"/>
        <v/>
      </c>
      <c r="L33" s="162">
        <v>60</v>
      </c>
      <c r="M33" s="2" t="s">
        <v>246</v>
      </c>
      <c r="N33" s="2" t="str">
        <f t="shared" si="7"/>
        <v>÷</v>
      </c>
      <c r="O33" s="162">
        <v>3600</v>
      </c>
      <c r="P33" s="2" t="str">
        <f t="shared" ref="P33:P46" si="11">IF(O33=60,"[分/時間]",IF(O33=3600,"[秒/時間]",""))</f>
        <v>[秒/時間]</v>
      </c>
      <c r="Q33" s="2" t="str">
        <f t="shared" si="8"/>
        <v>=</v>
      </c>
      <c r="R33" s="165">
        <f>(60/3600)</f>
        <v>1.6666666666666666E-2</v>
      </c>
      <c r="S33" s="2" t="str">
        <f t="shared" si="9"/>
        <v>[時間/日]</v>
      </c>
      <c r="T33" s="10"/>
    </row>
    <row r="34" spans="2:20" x14ac:dyDescent="0.2">
      <c r="B34" s="9"/>
      <c r="C34" s="87" t="str">
        <f>IF(D34&lt;&gt;"","y3：","")</f>
        <v>y3：</v>
      </c>
      <c r="D34" t="s">
        <v>245</v>
      </c>
      <c r="F34" s="162"/>
      <c r="G34" s="2"/>
      <c r="I34" s="165"/>
      <c r="J34" s="2" t="str">
        <f t="shared" si="10"/>
        <v>[秒/回]</v>
      </c>
      <c r="K34" s="2" t="str">
        <f t="shared" si="6"/>
        <v/>
      </c>
      <c r="L34" s="162">
        <v>60</v>
      </c>
      <c r="M34" s="2" t="s">
        <v>246</v>
      </c>
      <c r="N34" s="2" t="str">
        <f t="shared" si="7"/>
        <v>÷</v>
      </c>
      <c r="O34" s="162">
        <v>3600</v>
      </c>
      <c r="P34" s="2" t="str">
        <f t="shared" si="11"/>
        <v>[秒/時間]</v>
      </c>
      <c r="Q34" s="2" t="str">
        <f t="shared" si="8"/>
        <v>=</v>
      </c>
      <c r="R34" s="165">
        <f>(60/3600)</f>
        <v>1.6666666666666666E-2</v>
      </c>
      <c r="S34" s="2" t="str">
        <f t="shared" si="9"/>
        <v>[時間/日]</v>
      </c>
      <c r="T34" s="10"/>
    </row>
    <row r="35" spans="2:20" hidden="1" x14ac:dyDescent="0.2">
      <c r="B35" s="9"/>
      <c r="C35" s="87" t="str">
        <f>IF(D35&lt;&gt;"","y4：","")</f>
        <v/>
      </c>
      <c r="F35" s="162"/>
      <c r="G35" s="2"/>
      <c r="I35" s="165"/>
      <c r="J35" s="2" t="str">
        <f t="shared" si="10"/>
        <v/>
      </c>
      <c r="K35" s="2" t="str">
        <f t="shared" si="6"/>
        <v/>
      </c>
      <c r="L35" s="165"/>
      <c r="M35" s="2" t="s">
        <v>246</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246</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246</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246</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246</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246</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246</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246</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246</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246</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246</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246</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6.6666666666666666E-2</v>
      </c>
      <c r="S47" s="13" t="s">
        <v>194</v>
      </c>
      <c r="T47" s="10"/>
    </row>
    <row r="48" spans="2:20" x14ac:dyDescent="0.2">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0.75</v>
      </c>
      <c r="J50" s="2" t="s">
        <v>194</v>
      </c>
      <c r="K50" s="2" t="s">
        <v>34</v>
      </c>
      <c r="L50" s="165">
        <f>R47</f>
        <v>6.6666666666666666E-2</v>
      </c>
      <c r="M50" s="5" t="s">
        <v>201</v>
      </c>
      <c r="N50" s="2" t="s">
        <v>196</v>
      </c>
      <c r="O50" s="158">
        <f>R29</f>
        <v>0.75</v>
      </c>
      <c r="P50" s="2" t="s">
        <v>194</v>
      </c>
      <c r="Q50" s="2" t="s">
        <v>193</v>
      </c>
      <c r="R50" s="169">
        <f>ROUND((I50-L50)/O50,2)</f>
        <v>0.91</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aA5bjOXdF+kBfuh3Y26DwM3RYpd35/7fLBfgbnoWAMvsCuJGcvouIll8y5Ku8crMsEHfq4R02iyykdZYCNy8dQ==" saltValue="GoHwGu52ys3LdqVYVCdcxg=="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1">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c397841c9c90023f5e586c9439a20664">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10a0eebbe2210e32813a40cebf2f1a3"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http://schemas.microsoft.com/office/2006/metadata/properties"/>
    <ds:schemaRef ds:uri="http://purl.org/dc/terms/"/>
    <ds:schemaRef ds:uri="307f33d5-412e-42f7-880e-964369499a37"/>
    <ds:schemaRef ds:uri="http://schemas.microsoft.com/office/infopath/2007/PartnerControls"/>
    <ds:schemaRef ds:uri="http://schemas.microsoft.com/office/2006/documentManagement/types"/>
    <ds:schemaRef ds:uri="http://purl.org/dc/elements/1.1/"/>
    <ds:schemaRef ds:uri="5096ed87-1394-41ba-9857-c6b625d49cbd"/>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6ED9CC1A-332C-4931-BB24-D32E8DF75F0A}"/>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日当たり丁合枚数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2025-11-10T12:42:48Z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