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0142FD08-96B1-467E-B4F5-375E1320E67B}" xr6:coauthVersionLast="47" xr6:coauthVersionMax="47" xr10:uidLastSave="{00000000-0000-0000-0000-000000000000}"/>
  <workbookProtection workbookAlgorithmName="SHA-512" workbookHashValue="8O/YjIhTfyeQzZuOG9eYzZeEGRibKNQ19o5li0fv3F71t0ZEGJlr47A1Rn0VJIO0y8OcDOX2nbVGqf97XoIQ8g==" workbookSaltValue="iMs0fsoOwM3RbpOpHHAxCQ==" workbookSpinCount="100000" lockStructure="1"/>
  <bookViews>
    <workbookView xWindow="2685" yWindow="2685" windowWidth="33090" windowHeight="19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機械の誘導に関わる従業員数">利用が想定される中小企業!$D$3</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の処理回数">利用が想定される中小企業!$D$6</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3" l="1"/>
  <c r="AU3" i="42"/>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C2" i="35" l="1"/>
  <c r="L18" i="50"/>
  <c r="I17" i="50"/>
  <c r="K17" i="50" s="1"/>
  <c r="L16" i="50"/>
  <c r="L15" i="50"/>
  <c r="L14" i="50"/>
  <c r="R18" i="50"/>
  <c r="R16" i="50"/>
  <c r="R15" i="50"/>
  <c r="R14" i="50"/>
  <c r="D6" i="51"/>
  <c r="L17" i="50" s="1"/>
  <c r="N17" i="50" s="1"/>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17" i="50" l="1"/>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S24" i="43"/>
  <c r="U23" i="43"/>
  <c r="U22" i="43"/>
  <c r="U21" i="43"/>
  <c r="U20" i="43"/>
  <c r="U19" i="43"/>
  <c r="S19" i="43"/>
  <c r="S33" i="43" s="1"/>
  <c r="L26" i="1"/>
  <c r="L25" i="1" s="1"/>
  <c r="G4" i="35" s="1"/>
  <c r="R50" i="50" l="1"/>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<sst xmlns="http://schemas.openxmlformats.org/spreadsheetml/2006/main" count="385" uniqueCount="262">
  <si>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</si>
  <si>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</si>
  <si>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</si>
  <si>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</si>
  <si>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</si>
  <si>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</si>
  <si>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</si>
  <si>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</si>
  <si>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</si>
  <si>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</si>
  <si>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</si>
  <si>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</si>
  <si>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</si>
  <si>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</si>
  <si>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</si>
  <si>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</si>
  <si>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</si>
  <si>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</si>
  <si>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</si>
  <si>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</si>
  <si>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</si>
  <si>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</si>
  <si>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</si>
  <si>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</si>
  <si>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</si>
  <si>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</si>
  <si>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</si>
  <si>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</si>
  <si>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</si>
  <si>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</si>
  <si>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</si>
  <si>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</si>
  <si>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</si>
  <si>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</si>
  <si>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</si>
  <si>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</si>
  <si>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</si>
  <si>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</si>
  <si>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</si>
  <si>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</si>
  <si>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</si>
  <si>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</si>
  <si>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</si>
  <si>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</si>
  <si>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</si>
  <si>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</si>
  <si>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</si>
  <si>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</si>
  <si>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</si>
  <si>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</si>
  <si>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</si>
  <si>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</si>
  <si>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</si>
  <si>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</si>
  <si>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</si>
  <si>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</si>
  <si>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</si>
  <si>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</si>
  <si>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</si>
  <si>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</si>
  <si>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</si>
  <si>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</si>
  <si>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</si>
  <si>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</si>
  <si>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</si>
  <si>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</si>
  <si>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</si>
  <si>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</si>
  <si>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</si>
  <si>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</si>
  <si>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</si>
  <si>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</si>
  <si>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</si>
  <si>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</si>
  <si>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</si>
  <si>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</si>
  <si>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</si>
  <si>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</si>
  <si>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</si>
  <si>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</si>
  <si>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</si>
  <si>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</si>
  <si>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</si>
  <si>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</si>
  <si>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</si>
  <si>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</si>
  <si>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</si>
  <si>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</si>
  <si>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</si>
  <si>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</si>
  <si>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</si>
  <si>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</si>
  <si>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</si>
  <si>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</si>
  <si>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</si>
  <si>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</si>
  <si>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</si>
  <si>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</si>
  <si>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</si>
  <si>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</si>
  <si>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</si>
  <si>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</si>
  <si>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</si>
  <si>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</si>
  <si>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</si>
  <si>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</si>
  <si>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</si>
  <si>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</si>
  <si>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</si>
  <si>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</si>
  <si>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</si>
  <si>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</si>
  <si>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</si>
  <si>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</si>
  <si>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</si>
  <si>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</si>
  <si>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</si>
  <si>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</si>
  <si>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</si>
  <si>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</si>
  <si>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</si>
  <si>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</si>
  <si>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</si>
  <si>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</si>
  <si>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</si>
  <si>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</si>
  <si>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</si>
  <si>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</si>
  <si>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</si>
  <si>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</si>
  <si>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</si>
  <si>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</si>
  <si>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</si>
  <si>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</si>
  <si>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</si>
  <si>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</si>
  <si>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</si>
  <si>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</si>
  <si>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</si>
  <si>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</si>
  <si>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</si>
  <si>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</si>
  <si>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</si>
  <si>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</si>
  <si>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</si>
  <si>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</si>
  <si>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</si>
  <si>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</si>
  <si>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</si>
  <si>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</si>
  <si>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</si>
  <si>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</si>
  <si>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</si>
  <si>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</si>
  <si>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</si>
  <si>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</si>
  <si>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</si>
  <si>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</si>
  <si>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</si>
  <si>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</si>
  <si>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</si>
  <si>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</si>
  <si>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</si>
  <si>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</si>
  <si>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</si>
  <si>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</si>
  <si>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</si>
  <si>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</si>
  <si>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</si>
  <si>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</si>
  <si>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</si>
  <si>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</si>
  <si>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</si>
  <si>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</si>
  <si>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</si>
  <si>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</si>
  <si>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</si>
  <si>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</si>
  <si>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</si>
  <si>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</si>
  <si>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</si>
  <si>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</si>
  <si>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</si>
  <si>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</si>
  <si>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</si>
  <si>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</si>
  <si>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</si>
  <si>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</si>
  <si>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</si>
  <si>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</si>
  <si>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</si>
  <si>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</si>
  <si>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</si>
  <si>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</si>
  <si>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</si>
  <si>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</si>
  <si>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</si>
  <si>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</si>
  <si>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</si>
  <si>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</si>
  <si>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</si>
  <si>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</si>
  <si>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</si>
  <si>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</si>
  <si>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</si>
  <si>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</si>
  <si>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</si>
  <si>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</si>
  <si>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</si>
  <si>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</si>
  <si>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</si>
  <si>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安全装置付ショベル</t>
    <rPh sb="0" eb="2">
      <t>アンゼン</t>
    </rPh>
    <rPh sb="2" eb="4">
      <t>ソウチ</t>
    </rPh>
    <rPh sb="4" eb="5">
      <t>ツキ</t>
    </rPh>
    <phoneticPr fontId="1"/>
  </si>
  <si>
    <t>日本建設機械工業会</t>
    <rPh sb="0" eb="2">
      <t>ニホン</t>
    </rPh>
    <rPh sb="2" eb="4">
      <t>ケンセツ</t>
    </rPh>
    <rPh sb="4" eb="6">
      <t>キカイ</t>
    </rPh>
    <rPh sb="6" eb="9">
      <t>コウギョウカイ</t>
    </rPh>
    <phoneticPr fontId="1"/>
  </si>
  <si>
    <t>a</t>
  </si>
  <si>
    <t>1事業所当たり従業員数</t>
    <rPh sb="1" eb="5">
      <t>ジギョウショア</t>
    </rPh>
    <rPh sb="7" eb="11">
      <t>ジュウギョウインスウ</t>
    </rPh>
    <phoneticPr fontId="1"/>
  </si>
  <si>
    <t>人/事業所</t>
    <rPh sb="0" eb="1">
      <t>ニン</t>
    </rPh>
    <rPh sb="2" eb="5">
      <t>ジギョウショ</t>
    </rPh>
    <phoneticPr fontId="1"/>
  </si>
  <si>
    <t>b</t>
  </si>
  <si>
    <t>機械の誘導に関わる従業員数</t>
    <rPh sb="0" eb="2">
      <t>キカイ</t>
    </rPh>
    <rPh sb="3" eb="5">
      <t>ユウドウ</t>
    </rPh>
    <rPh sb="6" eb="7">
      <t>カカ</t>
    </rPh>
    <rPh sb="9" eb="12">
      <t>ジュウギョウイン</t>
    </rPh>
    <phoneticPr fontId="1"/>
  </si>
  <si>
    <t>人/事業所</t>
  </si>
  <si>
    <t>c</t>
  </si>
  <si>
    <t>年間稼働日数</t>
  </si>
  <si>
    <t>日/年</t>
  </si>
  <si>
    <t>d</t>
  </si>
  <si>
    <t>1日当たりの稼働時間</t>
    <rPh sb="1" eb="3">
      <t>ニチア</t>
    </rPh>
    <rPh sb="6" eb="10">
      <t>カドウジカン</t>
    </rPh>
    <phoneticPr fontId="1"/>
  </si>
  <si>
    <t>時/日</t>
    <rPh sb="0" eb="1">
      <t>トキ</t>
    </rPh>
    <rPh sb="2" eb="3">
      <t>ニチ</t>
    </rPh>
    <phoneticPr fontId="1"/>
  </si>
  <si>
    <t>e</t>
  </si>
  <si>
    <t>1日当たりの処理回数</t>
    <rPh sb="1" eb="3">
      <t>ニチア</t>
    </rPh>
    <rPh sb="6" eb="10">
      <t>ショリカイスウ</t>
    </rPh>
    <phoneticPr fontId="1"/>
  </si>
  <si>
    <t>回/日</t>
    <rPh sb="0" eb="1">
      <t>カイ</t>
    </rPh>
    <rPh sb="2" eb="3">
      <t>ニチ</t>
    </rPh>
    <phoneticPr fontId="1"/>
  </si>
  <si>
    <t>f</t>
  </si>
  <si>
    <t>保有油圧ショベル数</t>
    <rPh sb="0" eb="4">
      <t>ホユウユアツ</t>
    </rPh>
    <rPh sb="8" eb="9">
      <t>スウ</t>
    </rPh>
    <phoneticPr fontId="1"/>
  </si>
  <si>
    <t>台/事業所</t>
    <rPh sb="2" eb="5">
      <t>ジギョウショ</t>
    </rPh>
    <phoneticPr fontId="1"/>
  </si>
  <si>
    <t>g</t>
    <phoneticPr fontId="1"/>
  </si>
  <si>
    <t>想定導入機器台数</t>
    <rPh sb="0" eb="2">
      <t>ソウテイ</t>
    </rPh>
    <rPh sb="2" eb="4">
      <t>ドウニュウ</t>
    </rPh>
    <phoneticPr fontId="1"/>
  </si>
  <si>
    <t>台</t>
  </si>
  <si>
    <t>現場確認</t>
    <rPh sb="0" eb="4">
      <t>ゲンバカクニン</t>
    </rPh>
    <phoneticPr fontId="1"/>
  </si>
  <si>
    <t>コーン設置</t>
    <rPh sb="3" eb="5">
      <t>セッチ</t>
    </rPh>
    <phoneticPr fontId="1"/>
  </si>
  <si>
    <t>車両誘導(場内搬入)</t>
    <rPh sb="0" eb="2">
      <t>シャリョウ</t>
    </rPh>
    <rPh sb="2" eb="4">
      <t>ユウドウ</t>
    </rPh>
    <rPh sb="5" eb="9">
      <t>ジョウナイハンニュウ</t>
    </rPh>
    <phoneticPr fontId="1"/>
  </si>
  <si>
    <t>周囲警戒・運転者指示</t>
    <rPh sb="0" eb="4">
      <t>シュウイケイカイ</t>
    </rPh>
    <rPh sb="5" eb="8">
      <t>ウンテンシャ</t>
    </rPh>
    <rPh sb="8" eb="10">
      <t>シジ</t>
    </rPh>
    <phoneticPr fontId="1"/>
  </si>
  <si>
    <t>コーン撤去</t>
    <rPh sb="3" eb="5">
      <t>テッキョ</t>
    </rPh>
    <phoneticPr fontId="1"/>
  </si>
  <si>
    <t>[分/日]</t>
    <rPh sb="1" eb="2">
      <t>フン</t>
    </rPh>
    <rPh sb="3" eb="4">
      <t>ヒ</t>
    </rPh>
    <phoneticPr fontId="1"/>
  </si>
  <si>
    <t>[分/回]</t>
    <rPh sb="1" eb="2">
      <t>フン</t>
    </rPh>
    <rPh sb="3" eb="4">
      <t>カイ</t>
    </rPh>
    <phoneticPr fontId="1"/>
  </si>
  <si>
    <t>[回/日]</t>
    <rPh sb="1" eb="2">
      <t>カイ</t>
    </rPh>
    <rPh sb="3" eb="4">
      <t>ヒ</t>
    </rPh>
    <phoneticPr fontId="1"/>
  </si>
  <si>
    <t>令和3年経済センサスより</t>
    <phoneticPr fontId="1"/>
  </si>
  <si>
    <t>1日8時間稼働と設定</t>
    <rPh sb="8" eb="10">
      <t>セッテイ</t>
    </rPh>
    <phoneticPr fontId="1"/>
  </si>
  <si>
    <t>週5日稼働と設定</t>
    <rPh sb="0" eb="1">
      <t>シュウ</t>
    </rPh>
    <rPh sb="2" eb="3">
      <t>ニチ</t>
    </rPh>
    <rPh sb="3" eb="5">
      <t>カドウ</t>
    </rPh>
    <rPh sb="6" eb="8">
      <t>セッテイ</t>
    </rPh>
    <phoneticPr fontId="1"/>
  </si>
  <si>
    <t>油圧ショベル1台につき誘導員2人</t>
    <rPh sb="0" eb="2">
      <t>ユアツ</t>
    </rPh>
    <rPh sb="7" eb="8">
      <t>ダイ</t>
    </rPh>
    <rPh sb="11" eb="14">
      <t>ユウドウイン</t>
    </rPh>
    <phoneticPr fontId="1"/>
  </si>
  <si>
    <t>令和3年度 建設機械動向調査(2021年度)より、事業所当たり1台と設定</t>
    <rPh sb="0" eb="2">
      <t>レイワ</t>
    </rPh>
    <rPh sb="3" eb="5">
      <t>ネンド</t>
    </rPh>
    <rPh sb="6" eb="8">
      <t>ケンセツ</t>
    </rPh>
    <rPh sb="8" eb="10">
      <t>キカイ</t>
    </rPh>
    <rPh sb="10" eb="12">
      <t>ドウコウ</t>
    </rPh>
    <rPh sb="12" eb="14">
      <t>チョウサ</t>
    </rPh>
    <rPh sb="19" eb="21">
      <t>ネンド</t>
    </rPh>
    <rPh sb="25" eb="29">
      <t>ジギョウショア</t>
    </rPh>
    <rPh sb="32" eb="33">
      <t>ダイ</t>
    </rPh>
    <rPh sb="34" eb="36">
      <t>セッテイ</t>
    </rPh>
    <phoneticPr fontId="1"/>
  </si>
  <si>
    <t>安全装置付ショベル導入台数＝保有油圧ショベル数と設定</t>
    <rPh sb="0" eb="2">
      <t>アンゼン</t>
    </rPh>
    <rPh sb="2" eb="4">
      <t>ソウチ</t>
    </rPh>
    <rPh sb="4" eb="5">
      <t>ツキ</t>
    </rPh>
    <rPh sb="9" eb="11">
      <t>ドウニュウ</t>
    </rPh>
    <rPh sb="11" eb="13">
      <t>ダイスウ</t>
    </rPh>
    <rPh sb="14" eb="18">
      <t>ホユウユアツ</t>
    </rPh>
    <rPh sb="22" eb="23">
      <t>スウ</t>
    </rPh>
    <rPh sb="24" eb="26">
      <t>セッテイ</t>
    </rPh>
    <phoneticPr fontId="1"/>
  </si>
  <si>
    <t>国交省の小規模工事における事例から、1回の施工に要する総時間は256分
1日480分(8時間)から1日1回と推定される現場確認、コーン設置、場内搬入、
コーン撤去時間の小計時間25分を除いた455分で回転する想定で算出</t>
    <rPh sb="0" eb="3">
      <t>コッコウショウ</t>
    </rPh>
    <rPh sb="19" eb="20">
      <t>カイ</t>
    </rPh>
    <rPh sb="21" eb="23">
      <t>セコウ</t>
    </rPh>
    <rPh sb="24" eb="25">
      <t>ヨウ</t>
    </rPh>
    <rPh sb="27" eb="30">
      <t>ソウジカン</t>
    </rPh>
    <rPh sb="34" eb="35">
      <t>フン</t>
    </rPh>
    <rPh sb="54" eb="56">
      <t>スイテイ</t>
    </rPh>
    <rPh sb="81" eb="83">
      <t>ジカン</t>
    </rPh>
    <rPh sb="90" eb="91">
      <t>フン</t>
    </rPh>
    <rPh sb="92" eb="93">
      <t>ノゾ</t>
    </rPh>
    <rPh sb="98" eb="99">
      <t>フン</t>
    </rPh>
    <rPh sb="104" eb="106">
      <t>ソウテイ</t>
    </rPh>
    <rPh sb="107" eb="109">
      <t>サンシュツ</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</si>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</sst>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_ "/>
    <numFmt numFmtId="180" formatCode="0.0"/>
    <numFmt numFmtId="181" formatCode="0.00_ "/>
  </numFmts>
  <fonts count="42">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0" fontId="41" fillId="0" borderId="71" xfId="0" applyFont="1" applyBorder="1">
      <alignment vertical="center"/>
    </xf>
    <xf numFmtId="0" fontId="41" fillId="0" borderId="44" xfId="0" applyFont="1" applyBorder="1">
      <alignment vertical="center"/>
    </xf>
    <xf numFmtId="1" fontId="41" fillId="5" borderId="44" xfId="0" applyNumberFormat="1" applyFont="1" applyFill="1" applyBorder="1">
      <alignment vertical="center"/>
    </xf>
    <xf numFmtId="0" fontId="40" fillId="0" borderId="44" xfId="0" applyFont="1" applyBorder="1">
      <alignment vertical="center"/>
    </xf>
    <xf numFmtId="179" fontId="41" fillId="0" borderId="44" xfId="0" applyNumberFormat="1" applyFont="1" applyBorder="1">
      <alignment vertical="center"/>
    </xf>
    <xf numFmtId="0" fontId="40" fillId="0" borderId="72" xfId="0" applyFont="1" applyBorder="1" applyAlignment="1">
      <alignment vertical="center" wrapText="1"/>
    </xf>
    <xf numFmtId="0" fontId="41" fillId="0" borderId="0" xfId="0" applyFont="1">
      <alignment vertical="center"/>
    </xf>
    <xf numFmtId="0" fontId="40" fillId="0" borderId="72" xfId="0" applyFont="1" applyBorder="1">
      <alignment vertical="center"/>
    </xf>
    <xf numFmtId="180" fontId="41" fillId="0" borderId="44" xfId="0" applyNumberFormat="1" applyFont="1" applyBorder="1">
      <alignment vertical="center"/>
    </xf>
    <xf numFmtId="1" fontId="41" fillId="0" borderId="44" xfId="0" applyNumberFormat="1" applyFont="1" applyBorder="1">
      <alignment vertical="center"/>
    </xf>
    <xf numFmtId="0" fontId="41" fillId="0" borderId="74" xfId="0" applyFont="1" applyBorder="1">
      <alignment vertical="center"/>
    </xf>
    <xf numFmtId="0" fontId="41" fillId="0" borderId="75" xfId="0" applyFont="1" applyBorder="1">
      <alignment vertical="center"/>
    </xf>
    <xf numFmtId="0" fontId="41" fillId="5" borderId="45" xfId="0" applyFont="1" applyFill="1" applyBorder="1">
      <alignment vertical="center"/>
    </xf>
    <xf numFmtId="1" fontId="41" fillId="0" borderId="45" xfId="0" applyNumberFormat="1" applyFont="1" applyBorder="1">
      <alignment vertical="center"/>
    </xf>
    <xf numFmtId="181" fontId="40" fillId="0" borderId="0" xfId="0" applyNumberFormat="1" applyFont="1">
      <alignment vertical="center"/>
    </xf>
    <xf numFmtId="180" fontId="0" fillId="15" borderId="0" xfId="0" applyNumberFormat="1" applyFill="1" applyAlignment="1">
      <alignment horizontal="center" vertical="center"/>
    </xf>
    <xf numFmtId="0" fontId="40" fillId="5" borderId="73" xfId="0" applyFont="1" applyFill="1" applyBorder="1">
      <alignment vertical="center"/>
    </xf>
    <xf numFmtId="0" fontId="41" fillId="5" borderId="76" xfId="0" applyFont="1" applyFill="1" applyBorder="1">
      <alignment vertical="center"/>
    </xf>
    <xf numFmtId="38" fontId="35" fillId="11" borderId="72"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6" xfId="0" applyFont="1" applyFill="1" applyBorder="1" applyProtection="1">
      <alignment vertical="center"/>
      <protection locked="0"/>
    </xf>
    <xf numFmtId="38" fontId="35" fillId="2" borderId="74"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A43F764E-3CBF-4A1C-86BB-3D1A15D46474}"/>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255</v>
      </c>
      <c r="L1"/>
      <c r="M1"/>
      <c r="N1"/>
      <c r="O1"/>
      <c r="P1"/>
    </row>
    <row r="3" spans="1:17" ht="24">
      <c r="A3" s="222" t="s">
        <v>0</v>
      </c>
      <c r="B3" s="222"/>
      <c r="C3" s="222"/>
      <c r="D3" s="222"/>
      <c r="E3" s="222"/>
      <c r="F3" s="222"/>
      <c r="G3" s="222"/>
      <c r="H3" s="222"/>
      <c r="I3" s="222"/>
      <c r="J3" s="222"/>
      <c r="K3" s="222"/>
    </row>
    <row r="4" spans="1:17" ht="14.25" thickBot="1"/>
    <row r="5" spans="1:17" ht="20.25" customHeight="1" thickBot="1">
      <c r="B5" s="4" t="s">
        <v>1</v>
      </c>
      <c r="C5" s="226"/>
      <c r="D5" s="227"/>
      <c r="E5" s="227"/>
      <c r="F5" s="227"/>
      <c r="G5" s="227"/>
      <c r="H5" s="227"/>
      <c r="I5" s="228"/>
    </row>
    <row r="6" spans="1:17" ht="20.25" customHeight="1" thickBot="1">
      <c r="B6" s="4" t="s">
        <v>2</v>
      </c>
      <c r="C6" s="226"/>
      <c r="D6" s="227"/>
      <c r="E6" s="227"/>
      <c r="F6" s="227"/>
      <c r="G6" s="227"/>
      <c r="H6" s="227"/>
      <c r="I6" s="228"/>
    </row>
    <row r="8" spans="1:17" ht="39.75" customHeight="1">
      <c r="B8" s="229" t="s">
        <v>249</v>
      </c>
      <c r="C8" s="229"/>
      <c r="D8" s="229"/>
      <c r="E8" s="229"/>
      <c r="F8" s="229"/>
      <c r="G8" s="229"/>
      <c r="H8" s="229"/>
      <c r="I8" s="229"/>
      <c r="J8" s="229"/>
    </row>
    <row r="10" spans="1:17" ht="17.25">
      <c r="B10" s="6"/>
      <c r="C10" s="14" t="s">
        <v>3</v>
      </c>
      <c r="D10" s="14"/>
      <c r="E10" s="7"/>
      <c r="F10" s="7"/>
      <c r="G10" s="7"/>
      <c r="H10" s="7"/>
      <c r="I10" s="7"/>
      <c r="J10" s="8"/>
    </row>
    <row r="11" spans="1:17">
      <c r="B11" s="9"/>
      <c r="J11" s="10"/>
    </row>
    <row r="12" spans="1:17">
      <c r="B12" s="9"/>
      <c r="C12" s="36" t="s">
        <v>4</v>
      </c>
      <c r="D12" s="37"/>
      <c r="E12" s="223" t="s">
        <v>211</v>
      </c>
      <c r="F12" s="224"/>
      <c r="G12" s="224"/>
      <c r="H12" s="224"/>
      <c r="I12" s="225"/>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187</v>
      </c>
      <c r="D16" s="14"/>
      <c r="E16" s="7"/>
      <c r="F16" s="7"/>
      <c r="G16" s="7"/>
      <c r="H16" s="7"/>
      <c r="I16" s="7"/>
      <c r="J16" s="8"/>
    </row>
    <row r="17" spans="2:17" ht="14.25" hidden="1" thickBot="1">
      <c r="B17" s="9"/>
      <c r="J17" s="10"/>
      <c r="L17"/>
    </row>
    <row r="18" spans="2:17" ht="14.25" hidden="1" thickBot="1">
      <c r="B18" s="9"/>
      <c r="C18" s="204"/>
      <c r="D18" s="205"/>
      <c r="E18" s="205"/>
      <c r="F18" s="205"/>
      <c r="G18" s="205"/>
      <c r="H18" s="206"/>
      <c r="I18" s="146"/>
      <c r="J18" s="10"/>
      <c r="L18" t="str">
        <f>IF(C18&lt;&gt;"",C18,"")</f>
        <v/>
      </c>
      <c r="M18" s="18" t="str">
        <f>IF(AND(C18&lt;&gt;"",I18&lt;&gt;""),I18,"")</f>
        <v/>
      </c>
      <c r="Q18" s="38" t="str">
        <f>IF(L18&lt;&gt;"",IF(M18&lt;&gt;"","OK","「あり」または「なし」を選択してください"),"")</f>
        <v/>
      </c>
    </row>
    <row r="19" spans="2:17" ht="13.9" hidden="1" customHeight="1" thickBot="1">
      <c r="B19" s="9"/>
      <c r="C19" s="207"/>
      <c r="D19" s="208"/>
      <c r="E19" s="208"/>
      <c r="F19" s="208"/>
      <c r="G19" s="208"/>
      <c r="H19" s="209"/>
      <c r="I19" s="146"/>
      <c r="J19" s="10"/>
      <c r="L19" t="str">
        <f>IF(C19&lt;&gt;"",C19,"")</f>
        <v/>
      </c>
      <c r="M19" s="18" t="str">
        <f>IF(AND(C19&lt;&gt;"",I19&lt;&gt;""),I19,"")</f>
        <v/>
      </c>
      <c r="Q19" s="38" t="str">
        <f>IF(L19&lt;&gt;"",IF(M19&lt;&gt;"","OK","「あり」または「なし」を選択してください"),"")</f>
        <v/>
      </c>
    </row>
    <row r="20" spans="2:17" ht="14.25" hidden="1" thickBot="1">
      <c r="B20" s="9"/>
      <c r="C20" s="204"/>
      <c r="D20" s="205"/>
      <c r="E20" s="205"/>
      <c r="F20" s="205"/>
      <c r="G20" s="205"/>
      <c r="H20" s="206"/>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178</v>
      </c>
      <c r="D24" s="14"/>
      <c r="E24" s="7"/>
      <c r="F24" s="7"/>
      <c r="G24" s="7"/>
      <c r="H24" s="7"/>
      <c r="I24" s="7"/>
      <c r="J24" s="8"/>
      <c r="M24" s="7" t="s">
        <v>179</v>
      </c>
      <c r="N24" s="7"/>
      <c r="O24" s="7"/>
      <c r="P24" s="8"/>
    </row>
    <row r="25" spans="2:17" ht="14.25" hidden="1" thickBot="1">
      <c r="B25" s="9"/>
      <c r="J25" s="10"/>
      <c r="L25" t="str">
        <f>L26</f>
        <v>省力化パラメータなし</v>
      </c>
      <c r="M25" t="s">
        <v>180</v>
      </c>
      <c r="N25" t="s">
        <v>181</v>
      </c>
      <c r="O25" t="s">
        <v>182</v>
      </c>
      <c r="P25" s="10" t="s">
        <v>183</v>
      </c>
    </row>
    <row r="26" spans="2:17" ht="14.25" hidden="1" thickBot="1">
      <c r="B26" s="9"/>
      <c r="C26" s="210"/>
      <c r="D26" s="211"/>
      <c r="E26" s="212"/>
      <c r="F26" s="213"/>
      <c r="G26" s="213"/>
      <c r="H26" s="214"/>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30" t="s">
        <v>8</v>
      </c>
      <c r="D32" s="231"/>
      <c r="E32" s="232" t="s">
        <v>9</v>
      </c>
      <c r="F32" s="233"/>
      <c r="G32" s="233"/>
      <c r="H32" s="233"/>
      <c r="I32" s="234"/>
      <c r="J32" s="47"/>
    </row>
    <row r="33" spans="2:10" s="39" customFormat="1" ht="14.25" thickBot="1">
      <c r="B33" s="45"/>
      <c r="C33" s="230" t="s">
        <v>10</v>
      </c>
      <c r="D33" s="231"/>
      <c r="E33" s="232" t="s">
        <v>9</v>
      </c>
      <c r="F33" s="233"/>
      <c r="G33" s="233"/>
      <c r="H33" s="233"/>
      <c r="I33" s="234"/>
      <c r="J33" s="47"/>
    </row>
    <row r="34" spans="2:10" s="39" customFormat="1" ht="14.25" thickBot="1">
      <c r="B34" s="45"/>
      <c r="C34" s="230" t="s">
        <v>11</v>
      </c>
      <c r="D34" s="231"/>
      <c r="E34" s="232" t="s">
        <v>9</v>
      </c>
      <c r="F34" s="233"/>
      <c r="G34" s="233"/>
      <c r="H34" s="233"/>
      <c r="I34" s="234"/>
      <c r="J34" s="47"/>
    </row>
    <row r="35" spans="2:10" s="39" customFormat="1" ht="14.25" thickBot="1">
      <c r="B35" s="45"/>
      <c r="C35" s="230" t="s">
        <v>12</v>
      </c>
      <c r="D35" s="231"/>
      <c r="E35" s="232" t="s">
        <v>9</v>
      </c>
      <c r="F35" s="233"/>
      <c r="G35" s="233"/>
      <c r="H35" s="233"/>
      <c r="I35" s="234"/>
      <c r="J35" s="47"/>
    </row>
    <row r="36" spans="2:10" s="39" customFormat="1" ht="14.25" thickBot="1">
      <c r="B36" s="45"/>
      <c r="C36" s="230" t="s">
        <v>13</v>
      </c>
      <c r="D36" s="231"/>
      <c r="E36" s="232" t="s">
        <v>9</v>
      </c>
      <c r="F36" s="233"/>
      <c r="G36" s="233"/>
      <c r="H36" s="233"/>
      <c r="I36" s="234"/>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17" t="s">
        <v>15</v>
      </c>
      <c r="D40" s="219"/>
      <c r="E40" s="217"/>
      <c r="F40" s="218"/>
      <c r="G40" s="218"/>
      <c r="H40" s="218"/>
      <c r="I40" s="219"/>
    </row>
    <row r="41" spans="2:10" s="39" customFormat="1">
      <c r="C41" s="220"/>
      <c r="D41" s="220"/>
      <c r="E41" s="220"/>
      <c r="F41" s="220"/>
      <c r="G41" s="220"/>
      <c r="H41" s="220"/>
      <c r="I41" s="220"/>
    </row>
    <row r="42" spans="2:10" s="39" customFormat="1">
      <c r="C42" s="215" t="s">
        <v>16</v>
      </c>
      <c r="D42" s="216"/>
      <c r="E42" s="215"/>
      <c r="F42" s="221"/>
      <c r="G42" s="221"/>
      <c r="H42" s="221"/>
      <c r="I42" s="216"/>
    </row>
    <row r="43" spans="2:10" s="39" customFormat="1">
      <c r="C43" s="215" t="s">
        <v>17</v>
      </c>
      <c r="D43" s="216"/>
      <c r="E43" s="215"/>
      <c r="F43" s="221"/>
      <c r="G43" s="221"/>
      <c r="H43" s="221"/>
      <c r="I43" s="216"/>
    </row>
    <row r="44" spans="2:10" s="39" customFormat="1">
      <c r="C44" s="215" t="s">
        <v>18</v>
      </c>
      <c r="D44" s="216"/>
      <c r="E44" s="215"/>
      <c r="F44" s="221"/>
      <c r="G44" s="221"/>
      <c r="H44" s="221"/>
      <c r="I44" s="216"/>
    </row>
    <row r="45" spans="2:10" s="39" customFormat="1">
      <c r="C45" s="215" t="s">
        <v>19</v>
      </c>
      <c r="D45" s="216"/>
      <c r="E45" s="215"/>
      <c r="F45" s="221"/>
      <c r="G45" s="221"/>
      <c r="H45" s="221"/>
      <c r="I45" s="216"/>
    </row>
    <row r="46" spans="2:10" s="39" customFormat="1">
      <c r="C46" s="215" t="s">
        <v>20</v>
      </c>
      <c r="D46" s="216"/>
      <c r="E46" s="215"/>
      <c r="F46" s="221"/>
      <c r="G46" s="221"/>
      <c r="H46" s="221"/>
      <c r="I46" s="216"/>
    </row>
  </sheetData>
  <sheetProtection algorithmName="SHA-512" hashValue="1SE3KacC6sbXCVhZ4fez7VBbnPjZ9uAT6wlUGE3/Bk2QTWfzA0gFnspxsyGAayDsHrl7oM9P4CDRelu7fsL5HA==" saltValue="KwlLSc+Ced3Y4J4+gi0bXg=="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804B7-5A3D-4C0B-87F4-5DC9E218DCE4}">
  <sheetPr codeName="Sheet7">
    <tabColor theme="0"/>
    <pageSetUpPr fitToPage="1"/>
  </sheetPr>
  <dimension ref="A1:E9"/>
  <sheetViews>
    <sheetView showGridLines="0" view="pageBreakPreview" zoomScaleNormal="90" zoomScaleSheetLayoutView="100" workbookViewId="0">
      <pane ySplit="1" topLeftCell="A2" activePane="bottomLeft" state="frozen"/>
      <selection activeCell="E41" sqref="E41"/>
      <selection pane="bottomLeft" sqref="A1:B1"/>
    </sheetView>
  </sheetViews>
  <sheetFormatPr defaultColWidth="8.625" defaultRowHeight="18.75" customHeight="1"/>
  <cols>
    <col min="1" max="1" width="2.875" style="166" bestFit="1" customWidth="1"/>
    <col min="2" max="2" width="29.5" style="166" customWidth="1"/>
    <col min="3" max="3" width="13.625" style="166" customWidth="1"/>
    <col min="4" max="4" width="11.375" style="166" customWidth="1"/>
    <col min="5" max="5" width="73.5" style="166" customWidth="1"/>
    <col min="6" max="6" width="16.25" style="166" customWidth="1"/>
    <col min="7" max="7" width="11.75" style="166" bestFit="1" customWidth="1"/>
    <col min="8" max="11" width="12.625" style="166" bestFit="1" customWidth="1"/>
    <col min="12" max="12" width="14.125" style="166" bestFit="1" customWidth="1"/>
    <col min="13" max="16384" width="8.625" style="166"/>
  </cols>
  <sheetData>
    <row r="1" spans="1:5" s="175" customFormat="1" ht="62.25" customHeight="1">
      <c r="A1" s="483" t="s">
        <v>208</v>
      </c>
      <c r="B1" s="483"/>
      <c r="C1" s="172" t="s">
        <v>205</v>
      </c>
      <c r="D1" s="172" t="s">
        <v>209</v>
      </c>
      <c r="E1" s="172" t="s">
        <v>210</v>
      </c>
    </row>
    <row r="2" spans="1:5" ht="62.25" customHeight="1">
      <c r="A2" s="192" t="s">
        <v>213</v>
      </c>
      <c r="B2" s="176" t="s">
        <v>214</v>
      </c>
      <c r="C2" s="177" t="s">
        <v>215</v>
      </c>
      <c r="D2" s="178">
        <v>6.7504414850961458</v>
      </c>
      <c r="E2" s="177" t="s">
        <v>242</v>
      </c>
    </row>
    <row r="3" spans="1:5" ht="62.25" customHeight="1">
      <c r="A3" s="192" t="s">
        <v>216</v>
      </c>
      <c r="B3" s="176" t="s">
        <v>217</v>
      </c>
      <c r="C3" s="177" t="s">
        <v>218</v>
      </c>
      <c r="D3" s="178">
        <v>2</v>
      </c>
      <c r="E3" s="179" t="s">
        <v>245</v>
      </c>
    </row>
    <row r="4" spans="1:5" ht="62.25" customHeight="1">
      <c r="A4" s="192" t="s">
        <v>219</v>
      </c>
      <c r="B4" s="176" t="s">
        <v>220</v>
      </c>
      <c r="C4" s="177" t="s">
        <v>221</v>
      </c>
      <c r="D4" s="180">
        <v>250</v>
      </c>
      <c r="E4" s="181" t="s">
        <v>244</v>
      </c>
    </row>
    <row r="5" spans="1:5" s="182" customFormat="1" ht="62.25" customHeight="1">
      <c r="A5" s="192" t="s">
        <v>222</v>
      </c>
      <c r="B5" s="176" t="s">
        <v>223</v>
      </c>
      <c r="C5" s="177" t="s">
        <v>224</v>
      </c>
      <c r="D5" s="180">
        <v>8</v>
      </c>
      <c r="E5" s="183" t="s">
        <v>243</v>
      </c>
    </row>
    <row r="6" spans="1:5" s="182" customFormat="1" ht="62.25" customHeight="1">
      <c r="A6" s="192" t="s">
        <v>225</v>
      </c>
      <c r="B6" s="176" t="s">
        <v>226</v>
      </c>
      <c r="C6" s="177" t="s">
        <v>227</v>
      </c>
      <c r="D6" s="184">
        <f>(D5*60-25)/256</f>
        <v>1.77734375</v>
      </c>
      <c r="E6" s="181" t="s">
        <v>248</v>
      </c>
    </row>
    <row r="7" spans="1:5" ht="62.25" customHeight="1">
      <c r="A7" s="192" t="s">
        <v>228</v>
      </c>
      <c r="B7" s="176" t="s">
        <v>229</v>
      </c>
      <c r="C7" s="177" t="s">
        <v>230</v>
      </c>
      <c r="D7" s="185">
        <v>1</v>
      </c>
      <c r="E7" s="181" t="s">
        <v>246</v>
      </c>
    </row>
    <row r="8" spans="1:5" s="182" customFormat="1" ht="62.25" customHeight="1">
      <c r="A8" s="193" t="s">
        <v>231</v>
      </c>
      <c r="B8" s="186" t="s">
        <v>232</v>
      </c>
      <c r="C8" s="187" t="s">
        <v>233</v>
      </c>
      <c r="D8" s="189">
        <v>1</v>
      </c>
      <c r="E8" s="188" t="s">
        <v>247</v>
      </c>
    </row>
    <row r="9" spans="1:5" ht="18.75" customHeight="1">
      <c r="D9" s="190"/>
    </row>
  </sheetData>
  <sheetProtection algorithmName="SHA-512" hashValue="ydJzamrRajdbwG5mUlyR0kRxd7O3QmAkEsrR59hB+Orb3hAW1vV+yN3KhRwPQ5ewfyLvsYMajJUKzjlGnUHdIw==" saltValue="ZOLOcK2qbprLCiNyehqbo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37" t="s">
        <v>21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row>
    <row r="3" spans="1:48">
      <c r="A3" s="243" t="str">
        <f>"【"&amp;製品カテゴリ&amp;"】"</f>
        <v>【安全装置付ショベル】</v>
      </c>
      <c r="B3" s="243"/>
      <c r="C3" s="243"/>
      <c r="D3" s="243"/>
      <c r="E3" s="243"/>
      <c r="F3" s="243"/>
      <c r="G3" s="243"/>
      <c r="H3" s="243"/>
      <c r="I3" s="243"/>
      <c r="J3" s="243"/>
      <c r="K3" s="243"/>
      <c r="L3" s="243"/>
      <c r="M3" s="243"/>
      <c r="N3" s="243"/>
      <c r="O3" s="243"/>
      <c r="P3" s="243"/>
      <c r="Q3" s="243"/>
      <c r="R3" s="243"/>
      <c r="S3" s="243"/>
      <c r="T3" s="243"/>
      <c r="U3" s="243"/>
      <c r="V3" s="243"/>
      <c r="W3" s="243"/>
      <c r="X3" s="245" t="str">
        <f>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22</v>
      </c>
      <c r="AQ3" s="247"/>
      <c r="AR3" s="247"/>
      <c r="AS3" s="247"/>
      <c r="AT3" s="247"/>
      <c r="AU3" s="19">
        <f>IF(製造事業者番号&lt;&gt;"",14,13)</f>
        <v>13</v>
      </c>
      <c r="AV3" s="33">
        <f>COUNTIF(AV8:AV10,"OK")+COUNTIF(AV14:AV68,"OK")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54"/>
      <c r="B5" s="249" t="s">
        <v>23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55"/>
    </row>
    <row r="6" spans="1:48">
      <c r="A6" s="23"/>
      <c r="B6" s="235" t="s">
        <v>24</v>
      </c>
      <c r="C6" s="235"/>
      <c r="D6" s="235"/>
      <c r="E6" s="235"/>
      <c r="F6" s="235"/>
      <c r="G6" s="235"/>
      <c r="H6" s="235"/>
      <c r="I6" s="235"/>
      <c r="J6" s="235"/>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6"/>
      <c r="C7" s="236"/>
      <c r="D7" s="236"/>
      <c r="E7" s="236"/>
      <c r="F7" s="236"/>
      <c r="G7" s="236"/>
      <c r="H7" s="236"/>
      <c r="I7" s="236"/>
      <c r="J7" s="235"/>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250" t="s">
        <v>27</v>
      </c>
      <c r="C8" s="251"/>
      <c r="D8" s="251"/>
      <c r="E8" s="251"/>
      <c r="F8" s="251"/>
      <c r="G8" s="251"/>
      <c r="H8" s="251"/>
      <c r="I8" s="251"/>
      <c r="J8" s="254"/>
      <c r="K8" s="255"/>
      <c r="L8" s="255"/>
      <c r="M8" s="255"/>
      <c r="N8" s="255"/>
      <c r="O8" s="255"/>
      <c r="P8" s="255"/>
      <c r="Q8" s="255"/>
      <c r="R8" s="255"/>
      <c r="S8" s="255"/>
      <c r="T8" s="255"/>
      <c r="U8" s="256"/>
      <c r="V8" s="250" t="s">
        <v>28</v>
      </c>
      <c r="W8" s="251"/>
      <c r="X8" s="251"/>
      <c r="Y8" s="251"/>
      <c r="Z8" s="251"/>
      <c r="AA8" s="251"/>
      <c r="AB8" s="251"/>
      <c r="AC8" s="251"/>
      <c r="AD8" s="254"/>
      <c r="AE8" s="255"/>
      <c r="AF8" s="255"/>
      <c r="AG8" s="255"/>
      <c r="AH8" s="255"/>
      <c r="AI8" s="255"/>
      <c r="AJ8" s="255"/>
      <c r="AK8" s="255"/>
      <c r="AL8" s="255"/>
      <c r="AM8" s="255"/>
      <c r="AN8" s="255"/>
      <c r="AO8" s="256"/>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252"/>
      <c r="C9" s="253"/>
      <c r="D9" s="253"/>
      <c r="E9" s="253"/>
      <c r="F9" s="253"/>
      <c r="G9" s="253"/>
      <c r="H9" s="253"/>
      <c r="I9" s="253"/>
      <c r="J9" s="257"/>
      <c r="K9" s="258"/>
      <c r="L9" s="258"/>
      <c r="M9" s="258"/>
      <c r="N9" s="258"/>
      <c r="O9" s="258"/>
      <c r="P9" s="258"/>
      <c r="Q9" s="258"/>
      <c r="R9" s="258"/>
      <c r="S9" s="258"/>
      <c r="T9" s="258"/>
      <c r="U9" s="259"/>
      <c r="V9" s="252"/>
      <c r="W9" s="253"/>
      <c r="X9" s="253"/>
      <c r="Y9" s="253"/>
      <c r="Z9" s="253"/>
      <c r="AA9" s="253"/>
      <c r="AB9" s="253"/>
      <c r="AC9" s="253"/>
      <c r="AD9" s="257"/>
      <c r="AE9" s="258"/>
      <c r="AF9" s="258"/>
      <c r="AG9" s="258"/>
      <c r="AH9" s="258"/>
      <c r="AI9" s="258"/>
      <c r="AJ9" s="258"/>
      <c r="AK9" s="258"/>
      <c r="AL9" s="258"/>
      <c r="AM9" s="258"/>
      <c r="AN9" s="258"/>
      <c r="AO9" s="259"/>
      <c r="AP9" s="66"/>
      <c r="AQ9" s="66"/>
      <c r="AR9" s="66"/>
      <c r="AS9" s="66"/>
      <c r="AT9" s="23"/>
      <c r="AU9" s="31"/>
      <c r="AV9" s="29" t="str">
        <f>IF(AD8&lt;&gt;"","OK","必須：事業者区分")</f>
        <v>必須：事業者区分</v>
      </c>
    </row>
    <row r="10" spans="1:48">
      <c r="A10" s="23"/>
      <c r="B10" s="260" t="s">
        <v>135</v>
      </c>
      <c r="C10" s="251"/>
      <c r="D10" s="251"/>
      <c r="E10" s="251"/>
      <c r="F10" s="251"/>
      <c r="G10" s="251"/>
      <c r="H10" s="251"/>
      <c r="I10" s="251"/>
      <c r="J10" s="261" t="s">
        <v>29</v>
      </c>
      <c r="K10" s="262"/>
      <c r="L10" s="265"/>
      <c r="M10" s="266"/>
      <c r="N10" s="266"/>
      <c r="O10" s="266"/>
      <c r="P10" s="266"/>
      <c r="Q10" s="266"/>
      <c r="R10" s="266"/>
      <c r="S10" s="266"/>
      <c r="T10" s="266"/>
      <c r="U10" s="267"/>
      <c r="V10" s="271" t="s">
        <v>134</v>
      </c>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3"/>
      <c r="AV10" s="28" t="str">
        <f>IF(L10&lt;&gt;"",IF(LEN(ASC(L10))=8,"OK","半角数字8桁で入力してください"),"登録済の場合必須：製造事業者番号")</f>
        <v>登録済の場合必須：製造事業者番号</v>
      </c>
    </row>
    <row r="11" spans="1:48" ht="27" customHeight="1" thickBot="1">
      <c r="A11" s="23"/>
      <c r="B11" s="252"/>
      <c r="C11" s="253"/>
      <c r="D11" s="253"/>
      <c r="E11" s="253"/>
      <c r="F11" s="253"/>
      <c r="G11" s="253"/>
      <c r="H11" s="253"/>
      <c r="I11" s="253"/>
      <c r="J11" s="263"/>
      <c r="K11" s="264"/>
      <c r="L11" s="268"/>
      <c r="M11" s="269"/>
      <c r="N11" s="269"/>
      <c r="O11" s="269"/>
      <c r="P11" s="269"/>
      <c r="Q11" s="269"/>
      <c r="R11" s="269"/>
      <c r="S11" s="269"/>
      <c r="T11" s="269"/>
      <c r="U11" s="270"/>
      <c r="V11" s="273"/>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3"/>
    </row>
    <row r="12" spans="1:48">
      <c r="A12" s="23"/>
      <c r="B12" s="250" t="s">
        <v>30</v>
      </c>
      <c r="C12" s="251"/>
      <c r="D12" s="251"/>
      <c r="E12" s="251"/>
      <c r="F12" s="251"/>
      <c r="G12" s="251"/>
      <c r="H12" s="251"/>
      <c r="I12" s="251"/>
      <c r="J12" s="275">
        <f>製造事業者名</f>
        <v>0</v>
      </c>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7"/>
      <c r="AT12" s="23"/>
      <c r="AV12" s="29"/>
    </row>
    <row r="13" spans="1:48" ht="12.75" thickBot="1">
      <c r="A13" s="23"/>
      <c r="B13" s="252"/>
      <c r="C13" s="253"/>
      <c r="D13" s="253"/>
      <c r="E13" s="253"/>
      <c r="F13" s="253"/>
      <c r="G13" s="253"/>
      <c r="H13" s="253"/>
      <c r="I13" s="253"/>
      <c r="J13" s="278"/>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80"/>
      <c r="AT13" s="23"/>
    </row>
    <row r="14" spans="1:48">
      <c r="A14" s="23"/>
      <c r="B14" s="250" t="s">
        <v>31</v>
      </c>
      <c r="C14" s="251"/>
      <c r="D14" s="251"/>
      <c r="E14" s="251"/>
      <c r="F14" s="251"/>
      <c r="G14" s="251"/>
      <c r="H14" s="251"/>
      <c r="I14" s="251"/>
      <c r="J14" s="283"/>
      <c r="K14" s="284"/>
      <c r="L14" s="284"/>
      <c r="M14" s="284"/>
      <c r="N14" s="284"/>
      <c r="O14" s="284"/>
      <c r="P14" s="284"/>
      <c r="Q14" s="284"/>
      <c r="R14" s="284"/>
      <c r="S14" s="284"/>
      <c r="T14" s="284"/>
      <c r="U14" s="284"/>
      <c r="V14" s="284"/>
      <c r="W14" s="285"/>
      <c r="X14" s="292" t="s">
        <v>32</v>
      </c>
      <c r="Y14" s="293"/>
      <c r="Z14" s="293"/>
      <c r="AA14" s="293"/>
      <c r="AB14" s="293"/>
      <c r="AC14" s="293"/>
      <c r="AD14" s="293"/>
      <c r="AE14" s="294"/>
      <c r="AF14" s="299"/>
      <c r="AG14" s="300"/>
      <c r="AH14" s="300"/>
      <c r="AI14" s="300"/>
      <c r="AJ14" s="300"/>
      <c r="AK14" s="300"/>
      <c r="AL14" s="301"/>
      <c r="AM14" s="302"/>
      <c r="AN14" s="300"/>
      <c r="AO14" s="300"/>
      <c r="AP14" s="300"/>
      <c r="AQ14" s="300"/>
      <c r="AR14" s="300"/>
      <c r="AS14" s="303"/>
      <c r="AT14" s="23"/>
      <c r="AU14" s="20"/>
      <c r="AV14" s="29" t="str">
        <f>IF(J14&lt;&gt;"","OK","必須：担当者所属")</f>
        <v>必須：担当者所属</v>
      </c>
    </row>
    <row r="15" spans="1:48" ht="13.5" customHeight="1">
      <c r="A15" s="23"/>
      <c r="B15" s="281"/>
      <c r="C15" s="282"/>
      <c r="D15" s="282"/>
      <c r="E15" s="282"/>
      <c r="F15" s="282"/>
      <c r="G15" s="282"/>
      <c r="H15" s="282"/>
      <c r="I15" s="282"/>
      <c r="J15" s="286"/>
      <c r="K15" s="287"/>
      <c r="L15" s="287"/>
      <c r="M15" s="287"/>
      <c r="N15" s="287"/>
      <c r="O15" s="287"/>
      <c r="P15" s="287"/>
      <c r="Q15" s="287"/>
      <c r="R15" s="287"/>
      <c r="S15" s="287"/>
      <c r="T15" s="287"/>
      <c r="U15" s="287"/>
      <c r="V15" s="287"/>
      <c r="W15" s="288"/>
      <c r="X15" s="295"/>
      <c r="Y15" s="282"/>
      <c r="Z15" s="282"/>
      <c r="AA15" s="282"/>
      <c r="AB15" s="282"/>
      <c r="AC15" s="282"/>
      <c r="AD15" s="282"/>
      <c r="AE15" s="296"/>
      <c r="AF15" s="304"/>
      <c r="AG15" s="305"/>
      <c r="AH15" s="305"/>
      <c r="AI15" s="305"/>
      <c r="AJ15" s="305"/>
      <c r="AK15" s="305"/>
      <c r="AL15" s="306"/>
      <c r="AM15" s="308"/>
      <c r="AN15" s="305"/>
      <c r="AO15" s="305"/>
      <c r="AP15" s="305"/>
      <c r="AQ15" s="305"/>
      <c r="AR15" s="305"/>
      <c r="AS15" s="309"/>
      <c r="AT15" s="23"/>
      <c r="AU15" s="20"/>
      <c r="AV15" s="29" t="str">
        <f>IF(AF14&lt;&gt;"",IF(AM14&lt;&gt;"","OK","必須：担当者名かな"),"必須：担当者氏かな")</f>
        <v>必須：担当者氏かな</v>
      </c>
    </row>
    <row r="16" spans="1:48" ht="14.25" customHeight="1" thickBot="1">
      <c r="A16" s="23"/>
      <c r="B16" s="252"/>
      <c r="C16" s="253"/>
      <c r="D16" s="253"/>
      <c r="E16" s="253"/>
      <c r="F16" s="253"/>
      <c r="G16" s="253"/>
      <c r="H16" s="253"/>
      <c r="I16" s="253"/>
      <c r="J16" s="289"/>
      <c r="K16" s="290"/>
      <c r="L16" s="290"/>
      <c r="M16" s="290"/>
      <c r="N16" s="290"/>
      <c r="O16" s="290"/>
      <c r="P16" s="290"/>
      <c r="Q16" s="290"/>
      <c r="R16" s="290"/>
      <c r="S16" s="290"/>
      <c r="T16" s="290"/>
      <c r="U16" s="290"/>
      <c r="V16" s="290"/>
      <c r="W16" s="291"/>
      <c r="X16" s="297"/>
      <c r="Y16" s="253"/>
      <c r="Z16" s="253"/>
      <c r="AA16" s="253"/>
      <c r="AB16" s="253"/>
      <c r="AC16" s="253"/>
      <c r="AD16" s="253"/>
      <c r="AE16" s="298"/>
      <c r="AF16" s="289"/>
      <c r="AG16" s="290"/>
      <c r="AH16" s="290"/>
      <c r="AI16" s="290"/>
      <c r="AJ16" s="290"/>
      <c r="AK16" s="290"/>
      <c r="AL16" s="307"/>
      <c r="AM16" s="310"/>
      <c r="AN16" s="290"/>
      <c r="AO16" s="290"/>
      <c r="AP16" s="290"/>
      <c r="AQ16" s="290"/>
      <c r="AR16" s="290"/>
      <c r="AS16" s="291"/>
      <c r="AT16" s="23"/>
      <c r="AV16" s="28" t="str">
        <f>IF(AF15&lt;&gt;"",IF(AM15&lt;&gt;"","OK","必須：担当者名"),"必須：担当者氏")</f>
        <v>必須：担当者氏</v>
      </c>
    </row>
    <row r="17" spans="1:48" ht="13.5" customHeight="1">
      <c r="A17" s="23"/>
      <c r="B17" s="250" t="s">
        <v>33</v>
      </c>
      <c r="C17" s="251"/>
      <c r="D17" s="251"/>
      <c r="E17" s="251"/>
      <c r="F17" s="251"/>
      <c r="G17" s="251"/>
      <c r="H17" s="251"/>
      <c r="I17" s="251"/>
      <c r="J17" s="319"/>
      <c r="K17" s="320"/>
      <c r="L17" s="320"/>
      <c r="M17" s="320"/>
      <c r="N17" s="323" t="s">
        <v>34</v>
      </c>
      <c r="O17" s="320"/>
      <c r="P17" s="320"/>
      <c r="Q17" s="320"/>
      <c r="R17" s="320"/>
      <c r="S17" s="323" t="s">
        <v>34</v>
      </c>
      <c r="T17" s="320"/>
      <c r="U17" s="320"/>
      <c r="V17" s="320"/>
      <c r="W17" s="325"/>
      <c r="X17" s="311" t="s">
        <v>35</v>
      </c>
      <c r="Y17" s="251"/>
      <c r="Z17" s="251"/>
      <c r="AA17" s="251"/>
      <c r="AB17" s="251"/>
      <c r="AC17" s="251"/>
      <c r="AD17" s="251"/>
      <c r="AE17" s="251"/>
      <c r="AF17" s="283"/>
      <c r="AG17" s="284"/>
      <c r="AH17" s="284"/>
      <c r="AI17" s="284"/>
      <c r="AJ17" s="284"/>
      <c r="AK17" s="284"/>
      <c r="AL17" s="284"/>
      <c r="AM17" s="284"/>
      <c r="AN17" s="284"/>
      <c r="AO17" s="284"/>
      <c r="AP17" s="284"/>
      <c r="AQ17" s="284"/>
      <c r="AR17" s="284"/>
      <c r="AS17" s="285"/>
      <c r="AT17" s="23"/>
      <c r="AV17" s="29" t="str">
        <f>IF(J17&amp;O17&amp;T17&lt;&gt;"","OK","必須：担当者連絡先")</f>
        <v>必須：担当者連絡先</v>
      </c>
    </row>
    <row r="18" spans="1:48" ht="14.25" customHeight="1" thickBot="1">
      <c r="A18" s="23"/>
      <c r="B18" s="252"/>
      <c r="C18" s="253"/>
      <c r="D18" s="253"/>
      <c r="E18" s="253"/>
      <c r="F18" s="253"/>
      <c r="G18" s="253"/>
      <c r="H18" s="253"/>
      <c r="I18" s="253"/>
      <c r="J18" s="321"/>
      <c r="K18" s="322"/>
      <c r="L18" s="322"/>
      <c r="M18" s="322"/>
      <c r="N18" s="324"/>
      <c r="O18" s="322"/>
      <c r="P18" s="322"/>
      <c r="Q18" s="322"/>
      <c r="R18" s="322"/>
      <c r="S18" s="324"/>
      <c r="T18" s="322"/>
      <c r="U18" s="322"/>
      <c r="V18" s="322"/>
      <c r="W18" s="326"/>
      <c r="X18" s="253"/>
      <c r="Y18" s="253"/>
      <c r="Z18" s="253"/>
      <c r="AA18" s="253"/>
      <c r="AB18" s="253"/>
      <c r="AC18" s="253"/>
      <c r="AD18" s="253"/>
      <c r="AE18" s="253"/>
      <c r="AF18" s="289"/>
      <c r="AG18" s="290"/>
      <c r="AH18" s="290"/>
      <c r="AI18" s="290"/>
      <c r="AJ18" s="290"/>
      <c r="AK18" s="290"/>
      <c r="AL18" s="290"/>
      <c r="AM18" s="290"/>
      <c r="AN18" s="290"/>
      <c r="AO18" s="290"/>
      <c r="AP18" s="290"/>
      <c r="AQ18" s="290"/>
      <c r="AR18" s="290"/>
      <c r="AS18" s="291"/>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250" t="s">
        <v>37</v>
      </c>
      <c r="C21" s="251"/>
      <c r="D21" s="251"/>
      <c r="E21" s="251"/>
      <c r="F21" s="251"/>
      <c r="G21" s="251"/>
      <c r="H21" s="251"/>
      <c r="I21" s="251"/>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23"/>
      <c r="AV21" s="29" t="str">
        <f>IF(J21&lt;&gt;"","OK","必須")</f>
        <v>必須</v>
      </c>
    </row>
    <row r="22" spans="1:48" ht="12.75" thickBot="1">
      <c r="A22" s="23"/>
      <c r="B22" s="252"/>
      <c r="C22" s="253"/>
      <c r="D22" s="253"/>
      <c r="E22" s="253"/>
      <c r="F22" s="253"/>
      <c r="G22" s="253"/>
      <c r="H22" s="253"/>
      <c r="I22" s="253"/>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23"/>
    </row>
    <row r="23" spans="1:48" ht="12.75" thickBot="1">
      <c r="A23" s="23"/>
      <c r="B23" s="250" t="s">
        <v>38</v>
      </c>
      <c r="C23" s="251"/>
      <c r="D23" s="251"/>
      <c r="E23" s="251"/>
      <c r="F23" s="251"/>
      <c r="G23" s="251"/>
      <c r="H23" s="251"/>
      <c r="I23" s="251"/>
      <c r="J23" s="316">
        <f>型番</f>
        <v>0</v>
      </c>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8"/>
      <c r="AT23" s="23"/>
      <c r="AV23" s="29"/>
    </row>
    <row r="24" spans="1:48" ht="12.75" thickBot="1">
      <c r="A24" s="23"/>
      <c r="B24" s="252"/>
      <c r="C24" s="253"/>
      <c r="D24" s="253"/>
      <c r="E24" s="253"/>
      <c r="F24" s="253"/>
      <c r="G24" s="315"/>
      <c r="H24" s="315"/>
      <c r="I24" s="315"/>
      <c r="J24" s="316"/>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8"/>
      <c r="AT24" s="23"/>
      <c r="AU24" s="85" t="s">
        <v>133</v>
      </c>
    </row>
    <row r="25" spans="1:48" ht="12.75" thickBot="1">
      <c r="A25" s="23"/>
      <c r="B25" s="250" t="s">
        <v>39</v>
      </c>
      <c r="C25" s="251"/>
      <c r="D25" s="251"/>
      <c r="E25" s="251"/>
      <c r="F25" s="251"/>
      <c r="G25" s="251"/>
      <c r="H25" s="251"/>
      <c r="I25" s="327"/>
      <c r="J25" s="328"/>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30"/>
      <c r="AT25" s="23"/>
      <c r="AU25" s="19">
        <v>255</v>
      </c>
      <c r="AV25" s="29" t="str">
        <f>IF(J25&lt;&gt;"",IF(LEN(製品概要)&gt;AU25,"最大文字数を超えています。","OK"),"必須")</f>
        <v>必須</v>
      </c>
    </row>
    <row r="26" spans="1:48" ht="12.75" thickBot="1">
      <c r="A26" s="23"/>
      <c r="B26" s="281"/>
      <c r="C26" s="282"/>
      <c r="D26" s="282"/>
      <c r="E26" s="282"/>
      <c r="F26" s="282"/>
      <c r="G26" s="282"/>
      <c r="H26" s="282"/>
      <c r="I26" s="296"/>
      <c r="J26" s="331"/>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30"/>
      <c r="AT26" s="23"/>
    </row>
    <row r="27" spans="1:48" ht="12.75" thickBot="1">
      <c r="A27" s="23"/>
      <c r="B27" s="281"/>
      <c r="C27" s="282"/>
      <c r="D27" s="282"/>
      <c r="E27" s="282"/>
      <c r="F27" s="282"/>
      <c r="G27" s="282"/>
      <c r="H27" s="282"/>
      <c r="I27" s="296"/>
      <c r="J27" s="331"/>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30"/>
      <c r="AT27" s="23"/>
    </row>
    <row r="28" spans="1:48" ht="12.75" thickBot="1">
      <c r="A28" s="23"/>
      <c r="B28" s="281"/>
      <c r="C28" s="282"/>
      <c r="D28" s="282"/>
      <c r="E28" s="282"/>
      <c r="F28" s="282"/>
      <c r="G28" s="282"/>
      <c r="H28" s="282"/>
      <c r="I28" s="296"/>
      <c r="J28" s="331"/>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30"/>
      <c r="AT28" s="23"/>
    </row>
    <row r="29" spans="1:48" ht="12.75" thickBot="1">
      <c r="A29" s="23"/>
      <c r="B29" s="281"/>
      <c r="C29" s="282"/>
      <c r="D29" s="282"/>
      <c r="E29" s="282"/>
      <c r="F29" s="282"/>
      <c r="G29" s="282"/>
      <c r="H29" s="282"/>
      <c r="I29" s="296"/>
      <c r="J29" s="331"/>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30"/>
      <c r="AT29" s="23"/>
    </row>
    <row r="30" spans="1:48" ht="12.75" thickBot="1">
      <c r="A30" s="23"/>
      <c r="B30" s="252" t="str">
        <f>LEN(製品概要)&amp;"文字/"&amp;AU25&amp;"文字"</f>
        <v>0文字/255文字</v>
      </c>
      <c r="C30" s="253"/>
      <c r="D30" s="253"/>
      <c r="E30" s="253"/>
      <c r="F30" s="253"/>
      <c r="G30" s="253"/>
      <c r="H30" s="253"/>
      <c r="I30" s="298"/>
      <c r="J30" s="331"/>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30"/>
      <c r="AT30" s="23"/>
    </row>
    <row r="31" spans="1:48" ht="41.1" customHeight="1">
      <c r="A31" s="23"/>
      <c r="B31" s="260" t="s">
        <v>124</v>
      </c>
      <c r="C31" s="311"/>
      <c r="D31" s="311"/>
      <c r="E31" s="311"/>
      <c r="F31" s="311"/>
      <c r="G31" s="311"/>
      <c r="H31" s="311"/>
      <c r="I31" s="332"/>
      <c r="J31" s="339" t="s">
        <v>136</v>
      </c>
      <c r="K31" s="340"/>
      <c r="L31" s="340"/>
      <c r="M31" s="340"/>
      <c r="N31" s="340"/>
      <c r="O31" s="340"/>
      <c r="P31" s="340"/>
      <c r="Q31" s="340"/>
      <c r="R31" s="340"/>
      <c r="S31" s="340"/>
      <c r="T31" s="340"/>
      <c r="U31" s="340"/>
      <c r="V31" s="340"/>
      <c r="W31" s="340"/>
      <c r="X31" s="340"/>
      <c r="Y31" s="340"/>
      <c r="Z31" s="340"/>
      <c r="AA31" s="340"/>
      <c r="AB31" s="340" t="s">
        <v>137</v>
      </c>
      <c r="AC31" s="340"/>
      <c r="AD31" s="340"/>
      <c r="AE31" s="340"/>
      <c r="AF31" s="340"/>
      <c r="AG31" s="340"/>
      <c r="AH31" s="340"/>
      <c r="AI31" s="340"/>
      <c r="AJ31" s="340"/>
      <c r="AK31" s="340"/>
      <c r="AL31" s="340"/>
      <c r="AM31" s="340"/>
      <c r="AN31" s="340"/>
      <c r="AO31" s="340"/>
      <c r="AP31" s="340"/>
      <c r="AQ31" s="340"/>
      <c r="AR31" s="340"/>
      <c r="AS31" s="341"/>
      <c r="AT31" s="23"/>
      <c r="AU31" s="31" t="b">
        <v>0</v>
      </c>
      <c r="AV31" s="29" t="str">
        <f>IF(J32&lt;&gt;"","OK","必須：製品明細【A】製品本体にあたるもの")</f>
        <v>必須：製品明細【A】製品本体にあたるもの</v>
      </c>
    </row>
    <row r="32" spans="1:48" ht="16.5" customHeight="1">
      <c r="A32" s="23"/>
      <c r="B32" s="333"/>
      <c r="C32" s="334"/>
      <c r="D32" s="334"/>
      <c r="E32" s="334"/>
      <c r="F32" s="334"/>
      <c r="G32" s="334"/>
      <c r="H32" s="334"/>
      <c r="I32" s="335"/>
      <c r="J32" s="342"/>
      <c r="K32" s="343"/>
      <c r="L32" s="343"/>
      <c r="M32" s="343"/>
      <c r="N32" s="343"/>
      <c r="O32" s="343"/>
      <c r="P32" s="343"/>
      <c r="Q32" s="343"/>
      <c r="R32" s="343"/>
      <c r="S32" s="343"/>
      <c r="T32" s="343"/>
      <c r="U32" s="343"/>
      <c r="V32" s="343"/>
      <c r="W32" s="343"/>
      <c r="X32" s="343"/>
      <c r="Y32" s="343"/>
      <c r="Z32" s="343"/>
      <c r="AA32" s="343"/>
      <c r="AB32" s="346"/>
      <c r="AC32" s="347"/>
      <c r="AD32" s="348" t="s">
        <v>132</v>
      </c>
      <c r="AE32" s="348"/>
      <c r="AF32" s="348"/>
      <c r="AG32" s="348"/>
      <c r="AH32" s="348"/>
      <c r="AI32" s="348"/>
      <c r="AJ32" s="348"/>
      <c r="AK32" s="348"/>
      <c r="AL32" s="348"/>
      <c r="AM32" s="348"/>
      <c r="AN32" s="348"/>
      <c r="AO32" s="348"/>
      <c r="AP32" s="348"/>
      <c r="AQ32" s="348"/>
      <c r="AR32" s="348"/>
      <c r="AS32" s="349"/>
      <c r="AT32" s="23"/>
      <c r="AU32" s="352"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333"/>
      <c r="C33" s="334"/>
      <c r="D33" s="334"/>
      <c r="E33" s="334"/>
      <c r="F33" s="334"/>
      <c r="G33" s="334"/>
      <c r="H33" s="334"/>
      <c r="I33" s="335"/>
      <c r="J33" s="342"/>
      <c r="K33" s="343"/>
      <c r="L33" s="343"/>
      <c r="M33" s="343"/>
      <c r="N33" s="343"/>
      <c r="O33" s="343"/>
      <c r="P33" s="343"/>
      <c r="Q33" s="343"/>
      <c r="R33" s="343"/>
      <c r="S33" s="343"/>
      <c r="T33" s="343"/>
      <c r="U33" s="343"/>
      <c r="V33" s="343"/>
      <c r="W33" s="343"/>
      <c r="X33" s="343"/>
      <c r="Y33" s="343"/>
      <c r="Z33" s="343"/>
      <c r="AA33" s="343"/>
      <c r="AB33" s="353"/>
      <c r="AC33" s="354"/>
      <c r="AD33" s="354"/>
      <c r="AE33" s="354"/>
      <c r="AF33" s="354"/>
      <c r="AG33" s="354"/>
      <c r="AH33" s="354"/>
      <c r="AI33" s="354"/>
      <c r="AJ33" s="354"/>
      <c r="AK33" s="354"/>
      <c r="AL33" s="354"/>
      <c r="AM33" s="354"/>
      <c r="AN33" s="354"/>
      <c r="AO33" s="354"/>
      <c r="AP33" s="354"/>
      <c r="AQ33" s="354"/>
      <c r="AR33" s="354"/>
      <c r="AS33" s="355"/>
      <c r="AT33" s="23"/>
      <c r="AU33" s="352"/>
      <c r="AV33" s="84" t="str">
        <f>IF(AU31=TRUE,IF(AB33&lt;&gt;"","！！！製品明細【B】で「対象なし」が選択されている場合、入力されている明細は登録されません！！！",""),"")</f>
        <v/>
      </c>
    </row>
    <row r="34" spans="1:48" ht="13.5" customHeight="1">
      <c r="A34" s="23"/>
      <c r="B34" s="333"/>
      <c r="C34" s="334"/>
      <c r="D34" s="334"/>
      <c r="E34" s="334"/>
      <c r="F34" s="334"/>
      <c r="G34" s="334"/>
      <c r="H34" s="334"/>
      <c r="I34" s="335"/>
      <c r="J34" s="342"/>
      <c r="K34" s="343"/>
      <c r="L34" s="343"/>
      <c r="M34" s="343"/>
      <c r="N34" s="343"/>
      <c r="O34" s="343"/>
      <c r="P34" s="343"/>
      <c r="Q34" s="343"/>
      <c r="R34" s="343"/>
      <c r="S34" s="343"/>
      <c r="T34" s="343"/>
      <c r="U34" s="343"/>
      <c r="V34" s="343"/>
      <c r="W34" s="343"/>
      <c r="X34" s="343"/>
      <c r="Y34" s="343"/>
      <c r="Z34" s="343"/>
      <c r="AA34" s="343"/>
      <c r="AB34" s="356"/>
      <c r="AC34" s="357"/>
      <c r="AD34" s="357"/>
      <c r="AE34" s="357"/>
      <c r="AF34" s="357"/>
      <c r="AG34" s="357"/>
      <c r="AH34" s="357"/>
      <c r="AI34" s="357"/>
      <c r="AJ34" s="357"/>
      <c r="AK34" s="357"/>
      <c r="AL34" s="357"/>
      <c r="AM34" s="357"/>
      <c r="AN34" s="357"/>
      <c r="AO34" s="357"/>
      <c r="AP34" s="357"/>
      <c r="AQ34" s="357"/>
      <c r="AR34" s="357"/>
      <c r="AS34" s="358"/>
      <c r="AT34" s="23"/>
      <c r="AU34" s="352"/>
    </row>
    <row r="35" spans="1:48" ht="13.5" customHeight="1">
      <c r="A35" s="23"/>
      <c r="B35" s="333"/>
      <c r="C35" s="334"/>
      <c r="D35" s="334"/>
      <c r="E35" s="334"/>
      <c r="F35" s="334"/>
      <c r="G35" s="334"/>
      <c r="H35" s="334"/>
      <c r="I35" s="335"/>
      <c r="J35" s="342"/>
      <c r="K35" s="343"/>
      <c r="L35" s="343"/>
      <c r="M35" s="343"/>
      <c r="N35" s="343"/>
      <c r="O35" s="343"/>
      <c r="P35" s="343"/>
      <c r="Q35" s="343"/>
      <c r="R35" s="343"/>
      <c r="S35" s="343"/>
      <c r="T35" s="343"/>
      <c r="U35" s="343"/>
      <c r="V35" s="343"/>
      <c r="W35" s="343"/>
      <c r="X35" s="343"/>
      <c r="Y35" s="343"/>
      <c r="Z35" s="343"/>
      <c r="AA35" s="343"/>
      <c r="AB35" s="356"/>
      <c r="AC35" s="357"/>
      <c r="AD35" s="357"/>
      <c r="AE35" s="357"/>
      <c r="AF35" s="357"/>
      <c r="AG35" s="357"/>
      <c r="AH35" s="357"/>
      <c r="AI35" s="357"/>
      <c r="AJ35" s="357"/>
      <c r="AK35" s="357"/>
      <c r="AL35" s="357"/>
      <c r="AM35" s="357"/>
      <c r="AN35" s="357"/>
      <c r="AO35" s="357"/>
      <c r="AP35" s="357"/>
      <c r="AQ35" s="357"/>
      <c r="AR35" s="357"/>
      <c r="AS35" s="358"/>
      <c r="AT35" s="23"/>
      <c r="AU35" s="352"/>
    </row>
    <row r="36" spans="1:48" ht="13.5" customHeight="1">
      <c r="A36" s="23"/>
      <c r="B36" s="333"/>
      <c r="C36" s="334"/>
      <c r="D36" s="334"/>
      <c r="E36" s="334"/>
      <c r="F36" s="334"/>
      <c r="G36" s="334"/>
      <c r="H36" s="334"/>
      <c r="I36" s="335"/>
      <c r="J36" s="342"/>
      <c r="K36" s="343"/>
      <c r="L36" s="343"/>
      <c r="M36" s="343"/>
      <c r="N36" s="343"/>
      <c r="O36" s="343"/>
      <c r="P36" s="343"/>
      <c r="Q36" s="343"/>
      <c r="R36" s="343"/>
      <c r="S36" s="343"/>
      <c r="T36" s="343"/>
      <c r="U36" s="343"/>
      <c r="V36" s="343"/>
      <c r="W36" s="343"/>
      <c r="X36" s="343"/>
      <c r="Y36" s="343"/>
      <c r="Z36" s="343"/>
      <c r="AA36" s="343"/>
      <c r="AB36" s="356"/>
      <c r="AC36" s="357"/>
      <c r="AD36" s="357"/>
      <c r="AE36" s="357"/>
      <c r="AF36" s="357"/>
      <c r="AG36" s="357"/>
      <c r="AH36" s="357"/>
      <c r="AI36" s="357"/>
      <c r="AJ36" s="357"/>
      <c r="AK36" s="357"/>
      <c r="AL36" s="357"/>
      <c r="AM36" s="357"/>
      <c r="AN36" s="357"/>
      <c r="AO36" s="357"/>
      <c r="AP36" s="357"/>
      <c r="AQ36" s="357"/>
      <c r="AR36" s="357"/>
      <c r="AS36" s="358"/>
      <c r="AT36" s="23"/>
      <c r="AU36" s="352"/>
    </row>
    <row r="37" spans="1:48" ht="14.25" customHeight="1" thickBot="1">
      <c r="A37" s="23"/>
      <c r="B37" s="336"/>
      <c r="C37" s="337"/>
      <c r="D37" s="337"/>
      <c r="E37" s="337"/>
      <c r="F37" s="337"/>
      <c r="G37" s="337"/>
      <c r="H37" s="337"/>
      <c r="I37" s="338"/>
      <c r="J37" s="344"/>
      <c r="K37" s="345"/>
      <c r="L37" s="345"/>
      <c r="M37" s="345"/>
      <c r="N37" s="345"/>
      <c r="O37" s="345"/>
      <c r="P37" s="345"/>
      <c r="Q37" s="345"/>
      <c r="R37" s="345"/>
      <c r="S37" s="345"/>
      <c r="T37" s="345"/>
      <c r="U37" s="345"/>
      <c r="V37" s="345"/>
      <c r="W37" s="345"/>
      <c r="X37" s="345"/>
      <c r="Y37" s="345"/>
      <c r="Z37" s="345"/>
      <c r="AA37" s="345"/>
      <c r="AB37" s="359"/>
      <c r="AC37" s="360"/>
      <c r="AD37" s="360"/>
      <c r="AE37" s="360"/>
      <c r="AF37" s="360"/>
      <c r="AG37" s="360"/>
      <c r="AH37" s="360"/>
      <c r="AI37" s="360"/>
      <c r="AJ37" s="360"/>
      <c r="AK37" s="360"/>
      <c r="AL37" s="360"/>
      <c r="AM37" s="360"/>
      <c r="AN37" s="360"/>
      <c r="AO37" s="360"/>
      <c r="AP37" s="360"/>
      <c r="AQ37" s="360"/>
      <c r="AR37" s="360"/>
      <c r="AS37" s="361"/>
      <c r="AT37" s="23"/>
      <c r="AU37" s="352"/>
    </row>
    <row r="38" spans="1:48" ht="12.75" thickBot="1">
      <c r="A38" s="23"/>
      <c r="B38" s="250" t="s">
        <v>40</v>
      </c>
      <c r="C38" s="251"/>
      <c r="D38" s="251"/>
      <c r="E38" s="251"/>
      <c r="F38" s="251"/>
      <c r="G38" s="251"/>
      <c r="H38" s="251"/>
      <c r="I38" s="251"/>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23"/>
      <c r="AV38" s="29" t="str">
        <f>IF(J38&lt;&gt;"","OK","必須")</f>
        <v>必須</v>
      </c>
    </row>
    <row r="39" spans="1:48" ht="12.75" thickBot="1">
      <c r="A39" s="23"/>
      <c r="B39" s="252"/>
      <c r="C39" s="253"/>
      <c r="D39" s="253"/>
      <c r="E39" s="253"/>
      <c r="F39" s="253"/>
      <c r="G39" s="315"/>
      <c r="H39" s="315"/>
      <c r="I39" s="315"/>
      <c r="J39" s="362"/>
      <c r="K39" s="363"/>
      <c r="L39" s="363"/>
      <c r="M39" s="363"/>
      <c r="N39" s="363"/>
      <c r="O39" s="363"/>
      <c r="P39" s="363"/>
      <c r="Q39" s="363"/>
      <c r="R39" s="363"/>
      <c r="S39" s="363"/>
      <c r="T39" s="363"/>
      <c r="U39" s="363"/>
      <c r="V39" s="363"/>
      <c r="W39" s="36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250" t="s">
        <v>42</v>
      </c>
      <c r="C42" s="251"/>
      <c r="D42" s="251"/>
      <c r="E42" s="251"/>
      <c r="F42" s="251"/>
      <c r="G42" s="251"/>
      <c r="H42" s="251"/>
      <c r="I42" s="364"/>
      <c r="J42" s="366" t="str">
        <f>製品カテゴリ</f>
        <v>安全装置付ショベル</v>
      </c>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8"/>
      <c r="AT42" s="23"/>
    </row>
    <row r="43" spans="1:48" ht="7.5" customHeight="1">
      <c r="A43" s="23"/>
      <c r="B43" s="252"/>
      <c r="C43" s="253"/>
      <c r="D43" s="253"/>
      <c r="E43" s="253"/>
      <c r="F43" s="253"/>
      <c r="G43" s="253"/>
      <c r="H43" s="253"/>
      <c r="I43" s="365"/>
      <c r="J43" s="369"/>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370"/>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350" t="s">
        <v>43</v>
      </c>
      <c r="C45" s="350"/>
      <c r="D45" s="350"/>
      <c r="E45" s="350"/>
      <c r="F45" s="350"/>
      <c r="G45" s="350"/>
      <c r="H45" s="350"/>
      <c r="I45" s="350"/>
      <c r="J45" s="350"/>
      <c r="K45" s="350"/>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350"/>
      <c r="C46" s="350"/>
      <c r="D46" s="350"/>
      <c r="E46" s="350"/>
      <c r="F46" s="350"/>
      <c r="G46" s="350"/>
      <c r="H46" s="350"/>
      <c r="I46" s="350"/>
      <c r="J46" s="350"/>
      <c r="K46" s="350"/>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351" t="s">
        <v>44</v>
      </c>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25"/>
      <c r="AQ47" s="25"/>
      <c r="AR47" s="25"/>
      <c r="AS47" s="25"/>
      <c r="AT47" s="23"/>
    </row>
    <row r="48" spans="1:48">
      <c r="A48" s="23"/>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25"/>
      <c r="AQ48" s="25"/>
      <c r="AR48" s="25"/>
      <c r="AS48" s="25"/>
      <c r="AT48" s="23"/>
    </row>
    <row r="49" spans="1:48" ht="12" customHeight="1">
      <c r="A49" s="23"/>
      <c r="B49" s="260" t="s">
        <v>45</v>
      </c>
      <c r="C49" s="311"/>
      <c r="D49" s="311"/>
      <c r="E49" s="311"/>
      <c r="F49" s="311"/>
      <c r="G49" s="311"/>
      <c r="H49" s="311"/>
      <c r="I49" s="311"/>
      <c r="J49" s="311"/>
      <c r="K49" s="311"/>
      <c r="L49" s="311"/>
      <c r="M49" s="399"/>
      <c r="N49" s="391">
        <f>平均納品金額</f>
        <v>0</v>
      </c>
      <c r="O49" s="392"/>
      <c r="P49" s="392"/>
      <c r="Q49" s="392"/>
      <c r="R49" s="392"/>
      <c r="S49" s="392"/>
      <c r="T49" s="392"/>
      <c r="U49" s="392"/>
      <c r="V49" s="392"/>
      <c r="W49" s="392"/>
      <c r="X49" s="395" t="s">
        <v>131</v>
      </c>
      <c r="Y49" s="395"/>
      <c r="Z49" s="395"/>
      <c r="AA49" s="396"/>
      <c r="AB49" s="260" t="s">
        <v>252</v>
      </c>
      <c r="AC49" s="311"/>
      <c r="AD49" s="311"/>
      <c r="AE49" s="311"/>
      <c r="AF49" s="311"/>
      <c r="AG49" s="399"/>
      <c r="AH49" s="382">
        <f>納入先</f>
        <v>0</v>
      </c>
      <c r="AI49" s="243"/>
      <c r="AJ49" s="243"/>
      <c r="AK49" s="243"/>
      <c r="AL49" s="243"/>
      <c r="AM49" s="243"/>
      <c r="AN49" s="243"/>
      <c r="AO49" s="243"/>
      <c r="AP49" s="243"/>
      <c r="AQ49" s="243"/>
      <c r="AR49" s="383"/>
      <c r="AS49" s="72"/>
      <c r="AT49" s="23"/>
      <c r="AV49" s="69"/>
    </row>
    <row r="50" spans="1:48" ht="0.75" customHeight="1">
      <c r="A50" s="23"/>
      <c r="B50" s="333"/>
      <c r="C50" s="334"/>
      <c r="D50" s="334"/>
      <c r="E50" s="334"/>
      <c r="F50" s="334"/>
      <c r="G50" s="334"/>
      <c r="H50" s="334"/>
      <c r="I50" s="334"/>
      <c r="J50" s="334"/>
      <c r="K50" s="334"/>
      <c r="L50" s="334"/>
      <c r="M50" s="400"/>
      <c r="N50" s="393"/>
      <c r="O50" s="394"/>
      <c r="P50" s="394"/>
      <c r="Q50" s="394"/>
      <c r="R50" s="394"/>
      <c r="S50" s="394"/>
      <c r="T50" s="394"/>
      <c r="U50" s="394"/>
      <c r="V50" s="394"/>
      <c r="W50" s="394"/>
      <c r="X50" s="397"/>
      <c r="Y50" s="397"/>
      <c r="Z50" s="397"/>
      <c r="AA50" s="398"/>
      <c r="AB50" s="333"/>
      <c r="AC50" s="334"/>
      <c r="AD50" s="334"/>
      <c r="AE50" s="334"/>
      <c r="AF50" s="334"/>
      <c r="AG50" s="400"/>
      <c r="AH50" s="384"/>
      <c r="AI50" s="244"/>
      <c r="AJ50" s="244"/>
      <c r="AK50" s="244"/>
      <c r="AL50" s="244"/>
      <c r="AM50" s="244"/>
      <c r="AN50" s="244"/>
      <c r="AO50" s="244"/>
      <c r="AP50" s="244"/>
      <c r="AQ50" s="244"/>
      <c r="AR50" s="385"/>
      <c r="AS50" s="72"/>
      <c r="AT50" s="23"/>
      <c r="AV50" s="23"/>
    </row>
    <row r="51" spans="1:48" ht="3.75" customHeight="1">
      <c r="A51" s="23"/>
      <c r="B51" s="333"/>
      <c r="C51" s="334"/>
      <c r="D51" s="334"/>
      <c r="E51" s="334"/>
      <c r="F51" s="334"/>
      <c r="G51" s="334"/>
      <c r="H51" s="334"/>
      <c r="I51" s="334"/>
      <c r="J51" s="334"/>
      <c r="K51" s="334"/>
      <c r="L51" s="334"/>
      <c r="M51" s="400"/>
      <c r="N51" s="393"/>
      <c r="O51" s="394"/>
      <c r="P51" s="394"/>
      <c r="Q51" s="394"/>
      <c r="R51" s="394"/>
      <c r="S51" s="394"/>
      <c r="T51" s="394"/>
      <c r="U51" s="394"/>
      <c r="V51" s="394"/>
      <c r="W51" s="394"/>
      <c r="X51" s="397"/>
      <c r="Y51" s="397"/>
      <c r="Z51" s="397"/>
      <c r="AA51" s="398"/>
      <c r="AB51" s="333"/>
      <c r="AC51" s="334"/>
      <c r="AD51" s="334"/>
      <c r="AE51" s="334"/>
      <c r="AF51" s="334"/>
      <c r="AG51" s="400"/>
      <c r="AH51" s="384"/>
      <c r="AI51" s="244"/>
      <c r="AJ51" s="244"/>
      <c r="AK51" s="244"/>
      <c r="AL51" s="244"/>
      <c r="AM51" s="244"/>
      <c r="AN51" s="244"/>
      <c r="AO51" s="244"/>
      <c r="AP51" s="244"/>
      <c r="AQ51" s="244"/>
      <c r="AR51" s="385"/>
      <c r="AS51" s="73"/>
      <c r="AT51" s="23"/>
      <c r="AV51" s="23"/>
    </row>
    <row r="52" spans="1:48" ht="6.75" customHeight="1">
      <c r="A52" s="23"/>
      <c r="B52" s="333"/>
      <c r="C52" s="334"/>
      <c r="D52" s="334"/>
      <c r="E52" s="334"/>
      <c r="F52" s="334"/>
      <c r="G52" s="334"/>
      <c r="H52" s="334"/>
      <c r="I52" s="334"/>
      <c r="J52" s="334"/>
      <c r="K52" s="334"/>
      <c r="L52" s="334"/>
      <c r="M52" s="400"/>
      <c r="N52" s="393"/>
      <c r="O52" s="394"/>
      <c r="P52" s="394"/>
      <c r="Q52" s="394"/>
      <c r="R52" s="394"/>
      <c r="S52" s="394"/>
      <c r="T52" s="394"/>
      <c r="U52" s="394"/>
      <c r="V52" s="394"/>
      <c r="W52" s="394"/>
      <c r="X52" s="397"/>
      <c r="Y52" s="397"/>
      <c r="Z52" s="397"/>
      <c r="AA52" s="398"/>
      <c r="AB52" s="336"/>
      <c r="AC52" s="337"/>
      <c r="AD52" s="337"/>
      <c r="AE52" s="337"/>
      <c r="AF52" s="337"/>
      <c r="AG52" s="401"/>
      <c r="AH52" s="386"/>
      <c r="AI52" s="387"/>
      <c r="AJ52" s="387"/>
      <c r="AK52" s="387"/>
      <c r="AL52" s="387"/>
      <c r="AM52" s="387"/>
      <c r="AN52" s="387"/>
      <c r="AO52" s="387"/>
      <c r="AP52" s="387"/>
      <c r="AQ52" s="387"/>
      <c r="AR52" s="388"/>
      <c r="AS52" s="72"/>
      <c r="AT52" s="23"/>
      <c r="AV52" s="23"/>
    </row>
    <row r="53" spans="1:48" ht="12" customHeight="1">
      <c r="A53" s="23"/>
      <c r="B53" s="402" t="s">
        <v>46</v>
      </c>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4"/>
      <c r="AB53" s="389" t="s">
        <v>47</v>
      </c>
      <c r="AC53" s="389"/>
      <c r="AD53" s="389"/>
      <c r="AE53" s="389"/>
      <c r="AF53" s="389"/>
      <c r="AG53" s="389"/>
      <c r="AH53" s="389"/>
      <c r="AI53" s="389"/>
      <c r="AJ53" s="389"/>
      <c r="AK53" s="389"/>
      <c r="AL53" s="389"/>
      <c r="AM53" s="389"/>
      <c r="AN53" s="389"/>
      <c r="AO53" s="389"/>
      <c r="AP53" s="389"/>
      <c r="AQ53" s="389"/>
      <c r="AR53" s="390"/>
      <c r="AS53" s="74"/>
      <c r="AT53" s="26"/>
      <c r="AV53" s="23"/>
    </row>
    <row r="54" spans="1:48">
      <c r="A54" s="23"/>
      <c r="B54" s="235"/>
      <c r="C54" s="235"/>
      <c r="D54" s="235"/>
      <c r="E54" s="235"/>
      <c r="F54" s="235"/>
      <c r="G54" s="235"/>
      <c r="H54" s="235"/>
      <c r="I54" s="235"/>
      <c r="J54" s="235"/>
      <c r="K54" s="235"/>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37" t="s">
        <v>21</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9"/>
    </row>
    <row r="56" spans="1:48" ht="12" customHeight="1">
      <c r="A56" s="240"/>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2"/>
    </row>
    <row r="57" spans="1:48">
      <c r="A57" s="243" t="str">
        <f>"【"&amp;製品カテゴリ&amp;"】"</f>
        <v>【安全装置付ショベル】</v>
      </c>
      <c r="B57" s="243"/>
      <c r="C57" s="243"/>
      <c r="D57" s="243"/>
      <c r="E57" s="243"/>
      <c r="F57" s="243"/>
      <c r="G57" s="243"/>
      <c r="H57" s="243"/>
      <c r="I57" s="243"/>
      <c r="J57" s="243"/>
      <c r="K57" s="243"/>
      <c r="L57" s="243"/>
      <c r="M57" s="243"/>
      <c r="N57" s="243"/>
      <c r="O57" s="243"/>
      <c r="P57" s="243"/>
      <c r="Q57" s="243"/>
      <c r="R57" s="243"/>
      <c r="S57" s="243"/>
      <c r="T57" s="243"/>
      <c r="U57" s="243"/>
      <c r="V57" s="243"/>
      <c r="W57" s="243"/>
      <c r="X57" s="23"/>
      <c r="Y57" s="23"/>
      <c r="Z57" s="23"/>
      <c r="AA57" s="23"/>
      <c r="AB57" s="23"/>
      <c r="AC57" s="23"/>
      <c r="AD57" s="23"/>
      <c r="AE57" s="23"/>
      <c r="AF57" s="23"/>
      <c r="AG57" s="23"/>
      <c r="AH57" s="23"/>
      <c r="AI57" s="23"/>
      <c r="AJ57" s="23"/>
      <c r="AK57" s="23"/>
      <c r="AL57" s="23"/>
      <c r="AM57" s="23"/>
      <c r="AN57" s="23"/>
      <c r="AO57" s="23"/>
      <c r="AP57" s="247" t="s">
        <v>48</v>
      </c>
      <c r="AQ57" s="247"/>
      <c r="AR57" s="247"/>
      <c r="AS57" s="247"/>
      <c r="AT57" s="247"/>
    </row>
    <row r="58" spans="1:48">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23"/>
      <c r="Y58" s="23"/>
      <c r="Z58" s="23"/>
      <c r="AA58" s="23"/>
      <c r="AB58" s="23"/>
      <c r="AC58" s="23"/>
      <c r="AD58" s="23"/>
      <c r="AE58" s="23"/>
      <c r="AF58" s="23"/>
      <c r="AG58" s="23"/>
      <c r="AH58" s="23"/>
      <c r="AI58" s="23"/>
      <c r="AJ58" s="23"/>
      <c r="AK58" s="23"/>
      <c r="AL58" s="23"/>
      <c r="AM58" s="23"/>
      <c r="AN58" s="23"/>
      <c r="AO58" s="23"/>
      <c r="AP58" s="248"/>
      <c r="AQ58" s="248"/>
      <c r="AR58" s="248"/>
      <c r="AS58" s="248"/>
      <c r="AT58" s="248"/>
    </row>
    <row r="59" spans="1:48">
      <c r="A59" s="23"/>
      <c r="B59" s="235" t="s">
        <v>49</v>
      </c>
      <c r="C59" s="235"/>
      <c r="D59" s="235"/>
      <c r="E59" s="235"/>
      <c r="F59" s="235"/>
      <c r="G59" s="235"/>
      <c r="H59" s="235"/>
      <c r="I59" s="235"/>
      <c r="J59" s="235"/>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5"/>
      <c r="C60" s="235"/>
      <c r="D60" s="235"/>
      <c r="E60" s="235"/>
      <c r="F60" s="235"/>
      <c r="G60" s="235"/>
      <c r="H60" s="235"/>
      <c r="I60" s="235"/>
      <c r="J60" s="235"/>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5" t="s">
        <v>50</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
    </row>
    <row r="62" spans="1:48" ht="12.75" thickBot="1">
      <c r="A62" s="23"/>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5"/>
      <c r="AS62" s="235"/>
      <c r="AT62" s="23"/>
    </row>
    <row r="63" spans="1:48" ht="12" customHeight="1">
      <c r="A63" s="23"/>
      <c r="B63" s="371" t="s">
        <v>251</v>
      </c>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72"/>
      <c r="AR63" s="376"/>
      <c r="AS63" s="377"/>
      <c r="AT63" s="23"/>
    </row>
    <row r="64" spans="1:48" ht="12" customHeight="1">
      <c r="A64" s="23"/>
      <c r="B64" s="373"/>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374"/>
      <c r="AR64" s="378"/>
      <c r="AS64" s="379"/>
      <c r="AT64" s="23"/>
      <c r="AU64" s="31" t="b">
        <v>0</v>
      </c>
      <c r="AV64" s="29" t="str">
        <f>IF(AU64,"OK","必須")</f>
        <v>必須</v>
      </c>
    </row>
    <row r="65" spans="1:48" ht="12" customHeight="1">
      <c r="A65" s="23"/>
      <c r="B65" s="373"/>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374"/>
      <c r="AR65" s="378"/>
      <c r="AS65" s="379"/>
      <c r="AT65" s="23"/>
      <c r="AU65" s="31"/>
    </row>
    <row r="66" spans="1:48" ht="12" customHeight="1">
      <c r="A66" s="23"/>
      <c r="B66" s="373"/>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374"/>
      <c r="AR66" s="378"/>
      <c r="AS66" s="379"/>
      <c r="AT66" s="23"/>
      <c r="AU66" s="31"/>
    </row>
    <row r="67" spans="1:48" ht="12" customHeight="1">
      <c r="A67" s="23"/>
      <c r="B67" s="373"/>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374"/>
      <c r="AR67" s="378"/>
      <c r="AS67" s="379"/>
      <c r="AT67" s="23"/>
      <c r="AU67" s="31"/>
    </row>
    <row r="68" spans="1:48" ht="12" customHeight="1" thickBot="1">
      <c r="A68" s="23"/>
      <c r="B68" s="369"/>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375"/>
      <c r="AR68" s="380"/>
      <c r="AS68" s="38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eW+lwqI2Dm7sX0cfzWZJgux9zviRd3kRteXqetB+5KcWmZTcpoThmd5EfNRWWbjRYMMhwD2heEeSiqA3GltzAw==" saltValue="F7t2h90Sz9HFtni2AWyz3w=="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170</v>
      </c>
      <c r="I1" t="s">
        <v>169</v>
      </c>
    </row>
    <row r="2" spans="1:21" customFormat="1" ht="13.5">
      <c r="A2" t="s">
        <v>168</v>
      </c>
      <c r="I2" s="405" t="s">
        <v>120</v>
      </c>
      <c r="J2" s="405"/>
      <c r="K2" t="s">
        <v>167</v>
      </c>
    </row>
    <row r="3" spans="1:21" customFormat="1" ht="13.5">
      <c r="A3" t="s">
        <v>256</v>
      </c>
      <c r="I3" s="406" t="s">
        <v>166</v>
      </c>
      <c r="J3" s="406"/>
      <c r="K3" t="s">
        <v>165</v>
      </c>
    </row>
    <row r="4" spans="1:21" customFormat="1" ht="4.5" customHeight="1"/>
    <row r="5" spans="1:21" customFormat="1" ht="18.75">
      <c r="B5" s="113" t="s">
        <v>164</v>
      </c>
      <c r="C5" s="109"/>
      <c r="D5" s="109"/>
      <c r="E5" s="109"/>
      <c r="F5" s="109"/>
      <c r="G5" s="108"/>
    </row>
    <row r="6" spans="1:21" customFormat="1" ht="13.5">
      <c r="B6" s="116" t="s">
        <v>163</v>
      </c>
      <c r="C6" s="116"/>
      <c r="D6" s="116"/>
      <c r="E6" s="116"/>
      <c r="F6" s="116"/>
      <c r="G6" s="115"/>
    </row>
    <row r="7" spans="1:21" customFormat="1" ht="4.5" customHeight="1"/>
    <row r="8" spans="1:21" customFormat="1" ht="33" customHeight="1" thickBot="1">
      <c r="B8" s="210" t="s">
        <v>57</v>
      </c>
      <c r="C8" s="210"/>
      <c r="D8" s="88">
        <f>製造事業者名</f>
        <v>0</v>
      </c>
      <c r="E8" s="210" t="s">
        <v>51</v>
      </c>
      <c r="F8" s="210"/>
      <c r="G8" s="409">
        <f>製品名称</f>
        <v>0</v>
      </c>
      <c r="H8" s="409"/>
    </row>
    <row r="9" spans="1:21" customFormat="1" ht="33" customHeight="1" thickBot="1">
      <c r="B9" s="210" t="s">
        <v>162</v>
      </c>
      <c r="C9" s="210"/>
      <c r="D9" s="114"/>
      <c r="E9" s="407" t="s">
        <v>52</v>
      </c>
      <c r="F9" s="210"/>
      <c r="G9" s="409">
        <f>型番</f>
        <v>0</v>
      </c>
      <c r="H9" s="409"/>
    </row>
    <row r="10" spans="1:21" customFormat="1" ht="5.25" customHeight="1"/>
    <row r="11" spans="1:21" customFormat="1" ht="18.75">
      <c r="B11" s="113" t="s">
        <v>161</v>
      </c>
      <c r="C11" s="109"/>
      <c r="D11" s="109"/>
      <c r="E11" s="109"/>
      <c r="F11" s="109"/>
      <c r="G11" s="109"/>
      <c r="H11" s="108"/>
      <c r="J11" s="113" t="s">
        <v>258</v>
      </c>
      <c r="K11" s="109"/>
      <c r="L11" s="109"/>
      <c r="M11" s="109"/>
      <c r="N11" s="109"/>
      <c r="O11" s="109"/>
      <c r="P11" s="109"/>
      <c r="Q11" s="109"/>
      <c r="R11" s="109"/>
      <c r="S11" s="109"/>
      <c r="T11" s="109"/>
      <c r="U11" s="108"/>
    </row>
    <row r="12" spans="1:21" customFormat="1" ht="13.5">
      <c r="B12" s="109" t="s">
        <v>160</v>
      </c>
      <c r="C12" s="109"/>
      <c r="D12" s="109"/>
      <c r="E12" s="109"/>
      <c r="F12" s="109"/>
      <c r="G12" s="109"/>
      <c r="H12" s="108"/>
      <c r="J12" s="110" t="s">
        <v>259</v>
      </c>
      <c r="K12" s="110"/>
      <c r="L12" s="109"/>
      <c r="M12" s="109"/>
      <c r="N12" s="109"/>
      <c r="O12" s="109"/>
      <c r="P12" s="109"/>
      <c r="Q12" s="109"/>
      <c r="R12" s="109"/>
      <c r="S12" s="109"/>
      <c r="T12" s="109"/>
      <c r="U12" s="108"/>
    </row>
    <row r="13" spans="1:21" customFormat="1" ht="13.5">
      <c r="B13" s="112" t="s">
        <v>257</v>
      </c>
      <c r="C13" s="112"/>
      <c r="D13" s="112"/>
      <c r="E13" s="112"/>
      <c r="F13" s="112"/>
      <c r="G13" s="112"/>
      <c r="H13" s="111"/>
      <c r="J13" s="110" t="s">
        <v>159</v>
      </c>
      <c r="K13" s="110"/>
      <c r="L13" s="109"/>
      <c r="M13" s="109"/>
      <c r="N13" s="109"/>
      <c r="O13" s="109"/>
      <c r="P13" s="109"/>
      <c r="Q13" s="109"/>
      <c r="R13" s="109"/>
      <c r="S13" s="109"/>
      <c r="T13" s="109"/>
      <c r="U13" s="108"/>
    </row>
    <row r="14" spans="1:21" customFormat="1" ht="13.5">
      <c r="G14" s="87"/>
      <c r="H14" s="87"/>
      <c r="J14" s="109" t="s">
        <v>158</v>
      </c>
      <c r="K14" s="109"/>
      <c r="L14" s="109"/>
      <c r="M14" s="109"/>
      <c r="N14" s="109"/>
      <c r="O14" s="109"/>
      <c r="P14" s="109"/>
      <c r="Q14" s="109"/>
      <c r="R14" s="109"/>
      <c r="S14" s="109"/>
      <c r="T14" s="109"/>
      <c r="U14" s="108"/>
    </row>
    <row r="15" spans="1:21" customFormat="1" ht="13.5">
      <c r="G15" s="87"/>
      <c r="H15" s="87"/>
      <c r="J15" s="107" t="s">
        <v>157</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156</v>
      </c>
      <c r="G17" s="103">
        <f>SUM(G19:G34)</f>
        <v>0</v>
      </c>
      <c r="H17" s="102" t="s">
        <v>155</v>
      </c>
      <c r="J17" s="408" t="str">
        <f>IF(L19&lt;&gt;"","","納品実績が未入力です")</f>
        <v>納品実績が未入力です</v>
      </c>
      <c r="K17" s="408"/>
      <c r="L17" s="408"/>
      <c r="M17" s="101"/>
      <c r="Q17" s="87" t="s">
        <v>154</v>
      </c>
    </row>
    <row r="18" spans="2:21" customFormat="1" ht="27">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c r="B19" s="117">
        <v>1</v>
      </c>
      <c r="C19" s="117" t="s">
        <v>141</v>
      </c>
      <c r="D19" s="141"/>
      <c r="E19" s="141"/>
      <c r="F19" s="195" t="str">
        <f t="shared" ref="F19:F34" si="0">IF(D19&lt;&gt;"",ROUNDDOWN(SUMIF($N$19:$P$34,D19,$P$19:$P$34)/COUNTIF($N$19:$N$34,D19),0),"")</f>
        <v/>
      </c>
      <c r="G19" s="195"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140</v>
      </c>
      <c r="D20" s="142"/>
      <c r="E20" s="142"/>
      <c r="F20" s="196" t="str">
        <f t="shared" si="0"/>
        <v/>
      </c>
      <c r="G20" s="196"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140</v>
      </c>
      <c r="D21" s="143"/>
      <c r="E21" s="143"/>
      <c r="F21" s="197" t="str">
        <f t="shared" si="0"/>
        <v/>
      </c>
      <c r="G21" s="197"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140</v>
      </c>
      <c r="D22" s="143"/>
      <c r="E22" s="143"/>
      <c r="F22" s="197" t="str">
        <f t="shared" si="0"/>
        <v/>
      </c>
      <c r="G22" s="197"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140</v>
      </c>
      <c r="D23" s="143"/>
      <c r="E23" s="143"/>
      <c r="F23" s="198" t="str">
        <f t="shared" si="0"/>
        <v/>
      </c>
      <c r="G23" s="197"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140</v>
      </c>
      <c r="D24" s="143"/>
      <c r="E24" s="143"/>
      <c r="F24" s="198" t="str">
        <f t="shared" si="0"/>
        <v/>
      </c>
      <c r="G24" s="198"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140</v>
      </c>
      <c r="D25" s="143"/>
      <c r="E25" s="143"/>
      <c r="F25" s="198" t="str">
        <f t="shared" si="0"/>
        <v/>
      </c>
      <c r="G25" s="198"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140</v>
      </c>
      <c r="D26" s="143"/>
      <c r="E26" s="143"/>
      <c r="F26" s="198" t="str">
        <f t="shared" si="0"/>
        <v/>
      </c>
      <c r="G26" s="198"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140</v>
      </c>
      <c r="D27" s="143"/>
      <c r="E27" s="143"/>
      <c r="F27" s="198" t="str">
        <f t="shared" si="0"/>
        <v/>
      </c>
      <c r="G27" s="198"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140</v>
      </c>
      <c r="D28" s="143"/>
      <c r="E28" s="143"/>
      <c r="F28" s="198" t="str">
        <f t="shared" si="0"/>
        <v/>
      </c>
      <c r="G28" s="198"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140</v>
      </c>
      <c r="D29" s="143"/>
      <c r="E29" s="143"/>
      <c r="F29" s="198" t="str">
        <f t="shared" si="0"/>
        <v/>
      </c>
      <c r="G29" s="198"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140</v>
      </c>
      <c r="D30" s="143"/>
      <c r="E30" s="143"/>
      <c r="F30" s="198" t="str">
        <f t="shared" si="0"/>
        <v/>
      </c>
      <c r="G30" s="198"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140</v>
      </c>
      <c r="D31" s="143"/>
      <c r="E31" s="143"/>
      <c r="F31" s="198" t="str">
        <f t="shared" si="0"/>
        <v/>
      </c>
      <c r="G31" s="198"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140</v>
      </c>
      <c r="D32" s="143"/>
      <c r="E32" s="143"/>
      <c r="F32" s="198" t="str">
        <f t="shared" si="0"/>
        <v/>
      </c>
      <c r="G32" s="198"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140</v>
      </c>
      <c r="D33" s="143"/>
      <c r="E33" s="143"/>
      <c r="F33" s="198" t="str">
        <f t="shared" si="0"/>
        <v/>
      </c>
      <c r="G33" s="198" t="str">
        <f t="shared" si="1"/>
        <v/>
      </c>
      <c r="H33" s="118" t="str">
        <f t="shared" si="4"/>
        <v/>
      </c>
      <c r="J33" s="128"/>
      <c r="K33" s="129"/>
      <c r="L33" s="129"/>
      <c r="M33" s="130" t="s">
        <v>140</v>
      </c>
      <c r="N33" s="131" t="str">
        <f>IF(K19&amp;L19&lt;&gt;"",IF($D$33&lt;&gt;"",$D$33,""),"")</f>
        <v/>
      </c>
      <c r="O33" s="132"/>
      <c r="P33" s="194" t="str">
        <f t="shared" si="2"/>
        <v/>
      </c>
      <c r="Q33" s="134"/>
      <c r="R33" s="119">
        <f t="shared" si="5"/>
        <v>0</v>
      </c>
      <c r="S33" s="119">
        <f>IF(S19&gt;0,R33*S19,99999999)</f>
        <v>99999999</v>
      </c>
      <c r="T33" s="126" t="str">
        <f t="shared" si="6"/>
        <v/>
      </c>
      <c r="U33" s="126" t="str">
        <f t="shared" si="3"/>
        <v/>
      </c>
    </row>
    <row r="34" spans="2:21" ht="17.25" customHeight="1">
      <c r="B34" s="136">
        <v>15</v>
      </c>
      <c r="C34" s="136" t="s">
        <v>140</v>
      </c>
      <c r="D34" s="144"/>
      <c r="E34" s="144"/>
      <c r="F34" s="199" t="str">
        <f t="shared" si="0"/>
        <v/>
      </c>
      <c r="G34" s="199" t="str">
        <f t="shared" si="1"/>
        <v/>
      </c>
      <c r="H34" s="118" t="str">
        <f t="shared" si="4"/>
        <v/>
      </c>
      <c r="J34" s="138"/>
      <c r="K34" s="139"/>
      <c r="L34" s="139"/>
      <c r="M34" s="140" t="s">
        <v>140</v>
      </c>
      <c r="N34" s="137" t="str">
        <f>IF(K19&amp;L19&lt;&gt;"",IF($D$34&lt;&gt;"",$D$34,""),"")</f>
        <v/>
      </c>
      <c r="O34" s="200"/>
      <c r="P34" s="145" t="str">
        <f t="shared" si="2"/>
        <v/>
      </c>
      <c r="Q34" s="201"/>
      <c r="R34" s="119">
        <f t="shared" si="5"/>
        <v>0</v>
      </c>
      <c r="S34" s="119">
        <f>IF(S19&gt;0,R34*S19,99999999)</f>
        <v>99999999</v>
      </c>
      <c r="T34" s="126" t="str">
        <f t="shared" si="6"/>
        <v/>
      </c>
      <c r="U34" s="126" t="str">
        <f t="shared" si="3"/>
        <v/>
      </c>
    </row>
  </sheetData>
  <sheetProtection algorithmName="SHA-512" hashValue="HeXLkmi0s7O3ddIRialPKtP1TJcjoBfVsr8VzJWexV3hZKcooN61lJdPCuZlitCq5sVDa83j6HuRMjvSBNW2Iw==" saltValue="wgqLzJGcOkOO+nvjGw0c6w=="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37" t="s">
        <v>56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c r="AV2" s="75" t="str">
        <f>'②製品審査申請書（事務局用）'!AV10</f>
        <v>登録済の場合必須：製造事業者番号</v>
      </c>
    </row>
    <row r="3" spans="1:48">
      <c r="A3" s="243" t="str">
        <f>"【"&amp;製品カテゴリ&amp;"】"</f>
        <v>【安全装置付ショベル】</v>
      </c>
      <c r="B3" s="243"/>
      <c r="C3" s="243"/>
      <c r="D3" s="243"/>
      <c r="E3" s="243"/>
      <c r="F3" s="243"/>
      <c r="G3" s="243"/>
      <c r="H3" s="243"/>
      <c r="I3" s="243"/>
      <c r="J3" s="243"/>
      <c r="K3" s="243"/>
      <c r="L3" s="243"/>
      <c r="M3" s="243"/>
      <c r="N3" s="243"/>
      <c r="O3" s="243"/>
      <c r="P3" s="243"/>
      <c r="Q3" s="243"/>
      <c r="R3" s="243"/>
      <c r="S3" s="243"/>
      <c r="T3" s="243"/>
      <c r="U3" s="243"/>
      <c r="V3" s="243"/>
      <c r="W3" s="243"/>
      <c r="X3" s="245" t="str">
        <f>IF(AV2="OK","記載不要",IF(AV3=AU3,"","未入力または適切ではない項目があります"))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22</v>
      </c>
      <c r="AQ3" s="247"/>
      <c r="AR3" s="247"/>
      <c r="AS3" s="247"/>
      <c r="AT3" s="247"/>
      <c r="AU3" s="31">
        <v>5</v>
      </c>
      <c r="AV3" s="33">
        <f>COUNTIF(AV8:AV30,"OK")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54"/>
      <c r="B5" s="249" t="s">
        <v>23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55"/>
    </row>
    <row r="6" spans="1:48">
      <c r="A6" s="23"/>
      <c r="B6" s="235" t="s">
        <v>24</v>
      </c>
      <c r="C6" s="235"/>
      <c r="D6" s="235"/>
      <c r="E6" s="235"/>
      <c r="F6" s="235"/>
      <c r="G6" s="235"/>
      <c r="H6" s="235"/>
      <c r="I6" s="235"/>
      <c r="J6" s="235"/>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6"/>
      <c r="C7" s="236"/>
      <c r="D7" s="236"/>
      <c r="E7" s="236"/>
      <c r="F7" s="236"/>
      <c r="G7" s="236"/>
      <c r="H7" s="236"/>
      <c r="I7" s="236"/>
      <c r="J7" s="235"/>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250" t="s">
        <v>57</v>
      </c>
      <c r="C8" s="251"/>
      <c r="D8" s="251"/>
      <c r="E8" s="251"/>
      <c r="F8" s="251"/>
      <c r="G8" s="251"/>
      <c r="H8" s="251"/>
      <c r="I8" s="364"/>
      <c r="J8" s="275">
        <f>製造事業者名</f>
        <v>0</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7"/>
      <c r="AT8" s="23"/>
    </row>
    <row r="9" spans="1:48" ht="12.75" thickBot="1">
      <c r="A9" s="23"/>
      <c r="B9" s="252"/>
      <c r="C9" s="253"/>
      <c r="D9" s="253"/>
      <c r="E9" s="253"/>
      <c r="F9" s="253"/>
      <c r="G9" s="253"/>
      <c r="H9" s="253"/>
      <c r="I9" s="365"/>
      <c r="J9" s="278"/>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80"/>
      <c r="AT9" s="23"/>
    </row>
    <row r="10" spans="1:48">
      <c r="A10" s="23"/>
      <c r="B10" s="250" t="s">
        <v>58</v>
      </c>
      <c r="C10" s="251"/>
      <c r="D10" s="251"/>
      <c r="E10" s="251"/>
      <c r="F10" s="251"/>
      <c r="G10" s="251"/>
      <c r="H10" s="251"/>
      <c r="I10" s="251"/>
      <c r="J10" s="410"/>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2"/>
      <c r="AT10" s="23"/>
      <c r="AV10" s="29" t="str">
        <f>IF(J10&lt;&gt;"","OK","必須")</f>
        <v>必須</v>
      </c>
    </row>
    <row r="11" spans="1:48" ht="12.75" thickBot="1">
      <c r="A11" s="23"/>
      <c r="B11" s="252"/>
      <c r="C11" s="253"/>
      <c r="D11" s="253"/>
      <c r="E11" s="253"/>
      <c r="F11" s="253"/>
      <c r="G11" s="253"/>
      <c r="H11" s="253"/>
      <c r="I11" s="253"/>
      <c r="J11" s="413"/>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5"/>
      <c r="AT11" s="23"/>
    </row>
    <row r="12" spans="1:48">
      <c r="A12" s="23"/>
      <c r="B12" s="250" t="s">
        <v>59</v>
      </c>
      <c r="C12" s="251"/>
      <c r="D12" s="251"/>
      <c r="E12" s="251"/>
      <c r="F12" s="251"/>
      <c r="G12" s="251"/>
      <c r="H12" s="251"/>
      <c r="I12" s="251"/>
      <c r="J12" s="410"/>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2"/>
      <c r="AT12" s="23"/>
      <c r="AV12" s="29" t="str">
        <f>IF(J12&lt;&gt;"","OK","必須")</f>
        <v>必須</v>
      </c>
    </row>
    <row r="13" spans="1:48" ht="12.75" thickBot="1">
      <c r="A13" s="23"/>
      <c r="B13" s="252"/>
      <c r="C13" s="253"/>
      <c r="D13" s="253"/>
      <c r="E13" s="253"/>
      <c r="F13" s="253"/>
      <c r="G13" s="253"/>
      <c r="H13" s="253"/>
      <c r="I13" s="253"/>
      <c r="J13" s="413"/>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5"/>
      <c r="AT13" s="23"/>
    </row>
    <row r="14" spans="1:48">
      <c r="A14" s="23"/>
      <c r="B14" s="250" t="s">
        <v>27</v>
      </c>
      <c r="C14" s="251"/>
      <c r="D14" s="251"/>
      <c r="E14" s="251"/>
      <c r="F14" s="251"/>
      <c r="G14" s="251"/>
      <c r="H14" s="251"/>
      <c r="I14" s="251"/>
      <c r="J14" s="416">
        <f>法人番号</f>
        <v>0</v>
      </c>
      <c r="K14" s="417"/>
      <c r="L14" s="417"/>
      <c r="M14" s="417"/>
      <c r="N14" s="417"/>
      <c r="O14" s="417"/>
      <c r="P14" s="417"/>
      <c r="Q14" s="417"/>
      <c r="R14" s="417"/>
      <c r="S14" s="417"/>
      <c r="T14" s="417"/>
      <c r="U14" s="418"/>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252"/>
      <c r="C15" s="253"/>
      <c r="D15" s="253"/>
      <c r="E15" s="253"/>
      <c r="F15" s="253"/>
      <c r="G15" s="253"/>
      <c r="H15" s="253"/>
      <c r="I15" s="253"/>
      <c r="J15" s="419"/>
      <c r="K15" s="420"/>
      <c r="L15" s="420"/>
      <c r="M15" s="420"/>
      <c r="N15" s="420"/>
      <c r="O15" s="420"/>
      <c r="P15" s="420"/>
      <c r="Q15" s="420"/>
      <c r="R15" s="420"/>
      <c r="S15" s="420"/>
      <c r="T15" s="420"/>
      <c r="U15" s="421"/>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5" t="s">
        <v>60</v>
      </c>
      <c r="C16" s="235"/>
      <c r="D16" s="235"/>
      <c r="E16" s="235"/>
      <c r="F16" s="235"/>
      <c r="G16" s="235"/>
      <c r="H16" s="235"/>
      <c r="I16" s="235"/>
      <c r="J16" s="235"/>
      <c r="K16" s="235"/>
      <c r="L16" s="235"/>
      <c r="M16" s="235"/>
      <c r="N16" s="235"/>
      <c r="O16" s="235"/>
      <c r="P16" s="235"/>
      <c r="Q16" s="235"/>
      <c r="R16" s="235"/>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36"/>
      <c r="C17" s="236"/>
      <c r="D17" s="236"/>
      <c r="E17" s="236"/>
      <c r="F17" s="236"/>
      <c r="G17" s="236"/>
      <c r="H17" s="236"/>
      <c r="I17" s="236"/>
      <c r="J17" s="235"/>
      <c r="K17" s="235"/>
      <c r="L17" s="235"/>
      <c r="M17" s="235"/>
      <c r="N17" s="235"/>
      <c r="O17" s="235"/>
      <c r="P17" s="235"/>
      <c r="Q17" s="235"/>
      <c r="R17" s="235"/>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60" t="s">
        <v>61</v>
      </c>
      <c r="C18" s="251"/>
      <c r="D18" s="251"/>
      <c r="E18" s="251"/>
      <c r="F18" s="251"/>
      <c r="G18" s="251"/>
      <c r="H18" s="251"/>
      <c r="I18" s="251"/>
      <c r="J18" s="42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5"/>
      <c r="AT18" s="23"/>
    </row>
    <row r="19" spans="1:58">
      <c r="A19" s="23"/>
      <c r="B19" s="281"/>
      <c r="C19" s="282"/>
      <c r="D19" s="282"/>
      <c r="E19" s="282"/>
      <c r="F19" s="282"/>
      <c r="G19" s="282"/>
      <c r="H19" s="282"/>
      <c r="I19" s="282"/>
      <c r="J19" s="286"/>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8"/>
      <c r="AT19" s="23"/>
      <c r="AV19" s="29" t="str">
        <f>IF(J18&lt;&gt;"","OK","必須")</f>
        <v>必須</v>
      </c>
    </row>
    <row r="20" spans="1:58">
      <c r="A20" s="23"/>
      <c r="B20" s="281"/>
      <c r="C20" s="282"/>
      <c r="D20" s="282"/>
      <c r="E20" s="282"/>
      <c r="F20" s="282"/>
      <c r="G20" s="282"/>
      <c r="H20" s="282"/>
      <c r="I20" s="282"/>
      <c r="J20" s="286"/>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8"/>
      <c r="AT20" s="23"/>
    </row>
    <row r="21" spans="1:58" ht="12.75" thickBot="1">
      <c r="A21" s="23"/>
      <c r="B21" s="252"/>
      <c r="C21" s="253"/>
      <c r="D21" s="253"/>
      <c r="E21" s="253"/>
      <c r="F21" s="253"/>
      <c r="G21" s="315"/>
      <c r="H21" s="315"/>
      <c r="I21" s="315"/>
      <c r="J21" s="425"/>
      <c r="K21" s="426"/>
      <c r="L21" s="426"/>
      <c r="M21" s="426"/>
      <c r="N21" s="426"/>
      <c r="O21" s="426"/>
      <c r="P21" s="426"/>
      <c r="Q21" s="426"/>
      <c r="R21" s="426"/>
      <c r="S21" s="426"/>
      <c r="T21" s="426"/>
      <c r="U21" s="426"/>
      <c r="V21" s="426"/>
      <c r="W21" s="426"/>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23"/>
    </row>
    <row r="22" spans="1:58">
      <c r="A22" s="23"/>
      <c r="B22" s="350" t="s">
        <v>49</v>
      </c>
      <c r="C22" s="350"/>
      <c r="D22" s="350"/>
      <c r="E22" s="350"/>
      <c r="F22" s="350"/>
      <c r="G22" s="350"/>
      <c r="H22" s="350"/>
      <c r="I22" s="350"/>
      <c r="J22" s="350"/>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350"/>
      <c r="C23" s="350"/>
      <c r="D23" s="350"/>
      <c r="E23" s="350"/>
      <c r="F23" s="350"/>
      <c r="G23" s="350"/>
      <c r="H23" s="350"/>
      <c r="I23" s="350"/>
      <c r="J23" s="350"/>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5" t="s">
        <v>50</v>
      </c>
      <c r="C24" s="235"/>
      <c r="D24" s="235"/>
      <c r="E24" s="235"/>
      <c r="F24" s="235"/>
      <c r="G24" s="422"/>
      <c r="H24" s="422"/>
      <c r="I24" s="422"/>
      <c r="J24" s="422"/>
      <c r="K24" s="422"/>
      <c r="L24" s="422"/>
      <c r="M24" s="422"/>
      <c r="N24" s="422"/>
      <c r="O24" s="422"/>
      <c r="P24" s="422"/>
      <c r="Q24" s="422"/>
      <c r="R24" s="422"/>
      <c r="S24" s="422"/>
      <c r="T24" s="422"/>
      <c r="U24" s="422"/>
      <c r="V24" s="422"/>
      <c r="W24" s="422"/>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
    </row>
    <row r="25" spans="1:58" ht="12.75" thickBot="1">
      <c r="A25" s="23"/>
      <c r="B25" s="236"/>
      <c r="C25" s="236"/>
      <c r="D25" s="236"/>
      <c r="E25" s="236"/>
      <c r="F25" s="236"/>
      <c r="G25" s="423"/>
      <c r="H25" s="423"/>
      <c r="I25" s="423"/>
      <c r="J25" s="423"/>
      <c r="K25" s="423"/>
      <c r="L25" s="423"/>
      <c r="M25" s="423"/>
      <c r="N25" s="423"/>
      <c r="O25" s="423"/>
      <c r="P25" s="423"/>
      <c r="Q25" s="423"/>
      <c r="R25" s="423"/>
      <c r="S25" s="423"/>
      <c r="T25" s="423"/>
      <c r="U25" s="423"/>
      <c r="V25" s="423"/>
      <c r="W25" s="423"/>
      <c r="X25" s="236"/>
      <c r="Y25" s="236"/>
      <c r="Z25" s="236"/>
      <c r="AA25" s="236"/>
      <c r="AB25" s="236"/>
      <c r="AC25" s="236"/>
      <c r="AD25" s="236"/>
      <c r="AE25" s="236"/>
      <c r="AF25" s="236"/>
      <c r="AG25" s="236"/>
      <c r="AH25" s="236"/>
      <c r="AI25" s="236"/>
      <c r="AJ25" s="236"/>
      <c r="AK25" s="236"/>
      <c r="AL25" s="236"/>
      <c r="AM25" s="236"/>
      <c r="AN25" s="236"/>
      <c r="AO25" s="236"/>
      <c r="AP25" s="236"/>
      <c r="AQ25" s="236"/>
      <c r="AR25" s="235"/>
      <c r="AS25" s="235"/>
      <c r="AT25" s="23"/>
    </row>
    <row r="26" spans="1:58" ht="12" customHeight="1">
      <c r="A26" s="23"/>
      <c r="B26" s="371" t="s">
        <v>186</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72"/>
      <c r="AR26" s="376"/>
      <c r="AS26" s="377"/>
      <c r="AT26" s="23"/>
      <c r="AV26" s="29"/>
    </row>
    <row r="27" spans="1:58" ht="12" customHeight="1">
      <c r="A27" s="23"/>
      <c r="B27" s="373"/>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374"/>
      <c r="AR27" s="378"/>
      <c r="AS27" s="379"/>
      <c r="AT27" s="23"/>
      <c r="AU27" s="31" t="b">
        <v>0</v>
      </c>
      <c r="AV27" s="29" t="str">
        <f>IF(AU27,"OK","必須")</f>
        <v>必須</v>
      </c>
    </row>
    <row r="28" spans="1:58" ht="12" customHeight="1">
      <c r="A28" s="23"/>
      <c r="B28" s="373"/>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374"/>
      <c r="AR28" s="378"/>
      <c r="AS28" s="379"/>
      <c r="AT28" s="23"/>
      <c r="AV28" s="29"/>
    </row>
    <row r="29" spans="1:58" ht="12" customHeight="1">
      <c r="A29" s="23"/>
      <c r="B29" s="373"/>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374"/>
      <c r="AR29" s="378"/>
      <c r="AS29" s="379"/>
      <c r="AT29" s="23"/>
      <c r="AV29" s="29"/>
    </row>
    <row r="30" spans="1:58" ht="12" customHeight="1" thickBot="1">
      <c r="A30" s="23"/>
      <c r="B30" s="369"/>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375"/>
      <c r="AR30" s="380"/>
      <c r="AS30" s="38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1TxhqQdExsfh0e4t4CpYp9P1oMMrYNr7hsKUaE8dTIYQOVA9t0T1urOUTrc+jCDZjUPmPh/d03ybu76aLDJSIA==" saltValue="lbxPxf24WzXupJImm+iP4A=="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53" t="s">
        <v>62</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5"/>
    </row>
    <row r="2" spans="1:49" ht="12" customHeight="1">
      <c r="A2" s="456"/>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8"/>
    </row>
    <row r="3" spans="1:49">
      <c r="A3" s="367" t="str">
        <f>"【"&amp;製品カテゴリ&amp;"】"</f>
        <v>【安全装置付ショベル】</v>
      </c>
      <c r="B3" s="367"/>
      <c r="C3" s="367"/>
      <c r="D3" s="367"/>
      <c r="E3" s="367"/>
      <c r="F3" s="367"/>
      <c r="G3" s="367"/>
      <c r="H3" s="367"/>
      <c r="I3" s="367"/>
      <c r="J3" s="367"/>
      <c r="K3" s="367"/>
      <c r="L3" s="367"/>
      <c r="M3" s="367"/>
      <c r="N3" s="367"/>
      <c r="O3" s="367"/>
      <c r="P3" s="367"/>
      <c r="Q3" s="367"/>
      <c r="R3" s="367"/>
      <c r="S3" s="367"/>
      <c r="T3" s="367"/>
      <c r="U3" s="367"/>
      <c r="V3" s="367"/>
      <c r="W3" s="367"/>
      <c r="X3" s="367"/>
      <c r="Y3" s="23"/>
      <c r="Z3" s="23"/>
      <c r="AA3" s="23"/>
      <c r="AB3" s="23"/>
      <c r="AC3" s="23"/>
      <c r="AD3" s="23"/>
      <c r="AE3" s="23"/>
      <c r="AF3" s="23"/>
      <c r="AG3" s="23"/>
      <c r="AH3" s="23"/>
      <c r="AI3" s="23"/>
      <c r="AJ3" s="23"/>
      <c r="AK3" s="23"/>
      <c r="AL3" s="23"/>
      <c r="AM3" s="23"/>
      <c r="AN3" s="23"/>
      <c r="AO3" s="23"/>
      <c r="AP3" s="23"/>
      <c r="AQ3" s="23"/>
      <c r="AR3" s="23"/>
      <c r="AS3" s="247" t="s">
        <v>22</v>
      </c>
      <c r="AT3" s="247"/>
      <c r="AU3" s="247"/>
      <c r="AV3" s="247"/>
      <c r="AW3" s="247"/>
    </row>
    <row r="4" spans="1:49">
      <c r="A4" s="235"/>
      <c r="B4" s="235"/>
      <c r="C4" s="235"/>
      <c r="D4" s="235"/>
      <c r="E4" s="235"/>
      <c r="F4" s="235"/>
      <c r="G4" s="235"/>
      <c r="H4" s="235"/>
      <c r="I4" s="235"/>
      <c r="J4" s="235"/>
      <c r="K4" s="235"/>
      <c r="L4" s="235"/>
      <c r="M4" s="235"/>
      <c r="N4" s="235"/>
      <c r="O4" s="235"/>
      <c r="P4" s="235"/>
      <c r="Q4" s="235"/>
      <c r="R4" s="235"/>
      <c r="S4" s="235"/>
      <c r="T4" s="235"/>
      <c r="U4" s="235"/>
      <c r="V4" s="235"/>
      <c r="W4" s="235"/>
      <c r="X4" s="235"/>
      <c r="Y4" s="23"/>
      <c r="Z4" s="23"/>
      <c r="AA4" s="23"/>
      <c r="AB4" s="23"/>
      <c r="AC4" s="23"/>
      <c r="AD4" s="23"/>
      <c r="AE4" s="23"/>
      <c r="AF4" s="23"/>
      <c r="AG4" s="23"/>
      <c r="AH4" s="23"/>
      <c r="AI4" s="23"/>
      <c r="AJ4" s="23"/>
      <c r="AK4" s="23"/>
      <c r="AL4" s="23"/>
      <c r="AM4" s="23"/>
      <c r="AN4" s="23"/>
      <c r="AO4" s="23"/>
      <c r="AP4" s="23"/>
      <c r="AQ4" s="23"/>
      <c r="AR4" s="23"/>
      <c r="AS4" s="248"/>
      <c r="AT4" s="248"/>
      <c r="AU4" s="248"/>
      <c r="AV4" s="248"/>
      <c r="AW4" s="248"/>
    </row>
    <row r="5" spans="1:49">
      <c r="A5" s="23"/>
      <c r="B5" s="235" t="s">
        <v>63</v>
      </c>
      <c r="C5" s="235"/>
      <c r="D5" s="235"/>
      <c r="E5" s="235"/>
      <c r="F5" s="235"/>
      <c r="G5" s="235"/>
      <c r="H5" s="235"/>
      <c r="I5" s="235"/>
      <c r="J5" s="235"/>
      <c r="K5" s="235"/>
      <c r="L5" s="235"/>
      <c r="M5" s="235"/>
      <c r="N5" s="235"/>
      <c r="O5" s="235"/>
      <c r="P5" s="235"/>
      <c r="Q5" s="235"/>
      <c r="R5" s="235"/>
      <c r="S5" s="235"/>
      <c r="T5" s="235"/>
      <c r="U5" s="235"/>
      <c r="V5" s="235"/>
      <c r="W5" s="235"/>
      <c r="X5" s="235"/>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5"/>
      <c r="C6" s="235"/>
      <c r="D6" s="235"/>
      <c r="E6" s="235"/>
      <c r="F6" s="235"/>
      <c r="G6" s="235"/>
      <c r="H6" s="235"/>
      <c r="I6" s="235"/>
      <c r="J6" s="235"/>
      <c r="K6" s="235"/>
      <c r="L6" s="235"/>
      <c r="M6" s="235"/>
      <c r="N6" s="235"/>
      <c r="O6" s="235"/>
      <c r="P6" s="235"/>
      <c r="Q6" s="235"/>
      <c r="R6" s="235"/>
      <c r="S6" s="235"/>
      <c r="T6" s="235"/>
      <c r="U6" s="235"/>
      <c r="V6" s="235"/>
      <c r="W6" s="235"/>
      <c r="X6" s="235"/>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59" t="s">
        <v>123</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23"/>
    </row>
    <row r="8" spans="1:49">
      <c r="A8" s="23"/>
      <c r="B8" s="460"/>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23"/>
    </row>
    <row r="9" spans="1:49">
      <c r="A9" s="23"/>
      <c r="B9" s="435" t="s">
        <v>53</v>
      </c>
      <c r="C9" s="435"/>
      <c r="D9" s="250" t="s">
        <v>64</v>
      </c>
      <c r="E9" s="251"/>
      <c r="F9" s="364"/>
      <c r="G9" s="435" t="s">
        <v>65</v>
      </c>
      <c r="H9" s="435"/>
      <c r="I9" s="435"/>
      <c r="J9" s="435"/>
      <c r="K9" s="435"/>
      <c r="L9" s="435"/>
      <c r="M9" s="435"/>
      <c r="N9" s="435"/>
      <c r="O9" s="435"/>
      <c r="P9" s="435"/>
      <c r="Q9" s="435"/>
      <c r="R9" s="435"/>
      <c r="S9" s="435"/>
      <c r="T9" s="435"/>
      <c r="U9" s="435"/>
      <c r="V9" s="435"/>
      <c r="W9" s="435"/>
      <c r="X9" s="435"/>
      <c r="Y9" s="435" t="s">
        <v>66</v>
      </c>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23"/>
    </row>
    <row r="10" spans="1:49">
      <c r="A10" s="23"/>
      <c r="B10" s="435"/>
      <c r="C10" s="435"/>
      <c r="D10" s="252"/>
      <c r="E10" s="253"/>
      <c r="F10" s="36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23"/>
    </row>
    <row r="11" spans="1:49">
      <c r="A11" s="23"/>
      <c r="B11" s="461" t="s">
        <v>67</v>
      </c>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3"/>
      <c r="AW11" s="23"/>
    </row>
    <row r="12" spans="1:49">
      <c r="A12" s="23"/>
      <c r="B12" s="464"/>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c r="AV12" s="466"/>
      <c r="AW12" s="23"/>
    </row>
    <row r="13" spans="1:49" ht="12" customHeight="1">
      <c r="A13" s="23"/>
      <c r="B13" s="429">
        <v>1</v>
      </c>
      <c r="C13" s="430"/>
      <c r="D13" s="24"/>
      <c r="E13" s="24"/>
      <c r="F13" s="24"/>
      <c r="G13" s="447" t="s">
        <v>138</v>
      </c>
      <c r="H13" s="448"/>
      <c r="I13" s="448"/>
      <c r="J13" s="448"/>
      <c r="K13" s="448"/>
      <c r="L13" s="448"/>
      <c r="M13" s="448"/>
      <c r="N13" s="448"/>
      <c r="O13" s="448"/>
      <c r="P13" s="448"/>
      <c r="Q13" s="448"/>
      <c r="R13" s="448"/>
      <c r="S13" s="448"/>
      <c r="T13" s="448"/>
      <c r="U13" s="448"/>
      <c r="V13" s="448"/>
      <c r="W13" s="448"/>
      <c r="X13" s="449"/>
      <c r="Y13" s="447" t="s">
        <v>139</v>
      </c>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9"/>
      <c r="AW13" s="23"/>
    </row>
    <row r="14" spans="1:49">
      <c r="A14" s="23"/>
      <c r="B14" s="429"/>
      <c r="C14" s="430"/>
      <c r="D14" s="24"/>
      <c r="E14" s="24"/>
      <c r="F14" s="24"/>
      <c r="G14" s="447"/>
      <c r="H14" s="448"/>
      <c r="I14" s="448"/>
      <c r="J14" s="448"/>
      <c r="K14" s="448"/>
      <c r="L14" s="448"/>
      <c r="M14" s="448"/>
      <c r="N14" s="448"/>
      <c r="O14" s="448"/>
      <c r="P14" s="448"/>
      <c r="Q14" s="448"/>
      <c r="R14" s="448"/>
      <c r="S14" s="448"/>
      <c r="T14" s="448"/>
      <c r="U14" s="448"/>
      <c r="V14" s="448"/>
      <c r="W14" s="448"/>
      <c r="X14" s="449"/>
      <c r="Y14" s="447"/>
      <c r="Z14" s="448"/>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9"/>
      <c r="AW14" s="23"/>
    </row>
    <row r="15" spans="1:49">
      <c r="A15" s="23"/>
      <c r="B15" s="429"/>
      <c r="C15" s="430"/>
      <c r="D15" s="24"/>
      <c r="E15" s="24"/>
      <c r="F15" s="24"/>
      <c r="G15" s="447"/>
      <c r="H15" s="448"/>
      <c r="I15" s="448"/>
      <c r="J15" s="448"/>
      <c r="K15" s="448"/>
      <c r="L15" s="448"/>
      <c r="M15" s="448"/>
      <c r="N15" s="448"/>
      <c r="O15" s="448"/>
      <c r="P15" s="448"/>
      <c r="Q15" s="448"/>
      <c r="R15" s="448"/>
      <c r="S15" s="448"/>
      <c r="T15" s="448"/>
      <c r="U15" s="448"/>
      <c r="V15" s="448"/>
      <c r="W15" s="448"/>
      <c r="X15" s="449"/>
      <c r="Y15" s="447"/>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9"/>
      <c r="AW15" s="23"/>
    </row>
    <row r="16" spans="1:49">
      <c r="A16" s="23"/>
      <c r="B16" s="429"/>
      <c r="C16" s="430"/>
      <c r="D16" s="24"/>
      <c r="E16" s="24"/>
      <c r="F16" s="24"/>
      <c r="G16" s="447"/>
      <c r="H16" s="448"/>
      <c r="I16" s="448"/>
      <c r="J16" s="448"/>
      <c r="K16" s="448"/>
      <c r="L16" s="448"/>
      <c r="M16" s="448"/>
      <c r="N16" s="448"/>
      <c r="O16" s="448"/>
      <c r="P16" s="448"/>
      <c r="Q16" s="448"/>
      <c r="R16" s="448"/>
      <c r="S16" s="448"/>
      <c r="T16" s="448"/>
      <c r="U16" s="448"/>
      <c r="V16" s="448"/>
      <c r="W16" s="448"/>
      <c r="X16" s="449"/>
      <c r="Y16" s="447"/>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9"/>
      <c r="AW16" s="23"/>
    </row>
    <row r="17" spans="1:49">
      <c r="A17" s="23"/>
      <c r="B17" s="429"/>
      <c r="C17" s="430"/>
      <c r="D17" s="24"/>
      <c r="E17" s="24"/>
      <c r="F17" s="24"/>
      <c r="G17" s="447"/>
      <c r="H17" s="448"/>
      <c r="I17" s="448"/>
      <c r="J17" s="448"/>
      <c r="K17" s="448"/>
      <c r="L17" s="448"/>
      <c r="M17" s="448"/>
      <c r="N17" s="448"/>
      <c r="O17" s="448"/>
      <c r="P17" s="448"/>
      <c r="Q17" s="448"/>
      <c r="R17" s="448"/>
      <c r="S17" s="448"/>
      <c r="T17" s="448"/>
      <c r="U17" s="448"/>
      <c r="V17" s="448"/>
      <c r="W17" s="448"/>
      <c r="X17" s="449"/>
      <c r="Y17" s="447"/>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9"/>
      <c r="AW17" s="23"/>
    </row>
    <row r="18" spans="1:49">
      <c r="A18" s="23"/>
      <c r="B18" s="429"/>
      <c r="C18" s="430"/>
      <c r="D18" s="24"/>
      <c r="E18" s="24"/>
      <c r="F18" s="24"/>
      <c r="G18" s="447"/>
      <c r="H18" s="448"/>
      <c r="I18" s="448"/>
      <c r="J18" s="448"/>
      <c r="K18" s="448"/>
      <c r="L18" s="448"/>
      <c r="M18" s="448"/>
      <c r="N18" s="448"/>
      <c r="O18" s="448"/>
      <c r="P18" s="448"/>
      <c r="Q18" s="448"/>
      <c r="R18" s="448"/>
      <c r="S18" s="448"/>
      <c r="T18" s="448"/>
      <c r="U18" s="448"/>
      <c r="V18" s="448"/>
      <c r="W18" s="448"/>
      <c r="X18" s="449"/>
      <c r="Y18" s="447"/>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9"/>
      <c r="AW18" s="23"/>
    </row>
    <row r="19" spans="1:49">
      <c r="A19" s="23"/>
      <c r="B19" s="431"/>
      <c r="C19" s="432"/>
      <c r="D19" s="22"/>
      <c r="E19" s="22"/>
      <c r="F19" s="22"/>
      <c r="G19" s="450"/>
      <c r="H19" s="451"/>
      <c r="I19" s="451"/>
      <c r="J19" s="451"/>
      <c r="K19" s="451"/>
      <c r="L19" s="451"/>
      <c r="M19" s="451"/>
      <c r="N19" s="451"/>
      <c r="O19" s="451"/>
      <c r="P19" s="451"/>
      <c r="Q19" s="451"/>
      <c r="R19" s="451"/>
      <c r="S19" s="451"/>
      <c r="T19" s="451"/>
      <c r="U19" s="451"/>
      <c r="V19" s="451"/>
      <c r="W19" s="451"/>
      <c r="X19" s="452"/>
      <c r="Y19" s="450"/>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2"/>
      <c r="AW19" s="23"/>
    </row>
    <row r="20" spans="1:49">
      <c r="A20" s="23"/>
      <c r="B20" s="461" t="s">
        <v>68</v>
      </c>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3"/>
      <c r="AW20" s="23"/>
    </row>
    <row r="21" spans="1:49">
      <c r="A21" s="23"/>
      <c r="B21" s="464"/>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6"/>
      <c r="AW21" s="23"/>
    </row>
    <row r="22" spans="1:49">
      <c r="A22" s="23"/>
      <c r="B22" s="427">
        <v>2</v>
      </c>
      <c r="C22" s="428"/>
      <c r="D22" s="21"/>
      <c r="E22" s="21"/>
      <c r="F22" s="21"/>
      <c r="G22" s="371" t="s">
        <v>69</v>
      </c>
      <c r="H22" s="445"/>
      <c r="I22" s="445"/>
      <c r="J22" s="445"/>
      <c r="K22" s="445"/>
      <c r="L22" s="445"/>
      <c r="M22" s="445"/>
      <c r="N22" s="445"/>
      <c r="O22" s="445"/>
      <c r="P22" s="445"/>
      <c r="Q22" s="445"/>
      <c r="R22" s="445"/>
      <c r="S22" s="445"/>
      <c r="T22" s="445"/>
      <c r="U22" s="445"/>
      <c r="V22" s="445"/>
      <c r="W22" s="445"/>
      <c r="X22" s="446"/>
      <c r="Y22" s="371" t="s">
        <v>70</v>
      </c>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6"/>
      <c r="AW22" s="23"/>
    </row>
    <row r="23" spans="1:49">
      <c r="A23" s="23"/>
      <c r="B23" s="429"/>
      <c r="C23" s="430"/>
      <c r="D23" s="24"/>
      <c r="E23" s="24"/>
      <c r="F23" s="24"/>
      <c r="G23" s="447"/>
      <c r="H23" s="448"/>
      <c r="I23" s="448"/>
      <c r="J23" s="448"/>
      <c r="K23" s="448"/>
      <c r="L23" s="448"/>
      <c r="M23" s="448"/>
      <c r="N23" s="448"/>
      <c r="O23" s="448"/>
      <c r="P23" s="448"/>
      <c r="Q23" s="448"/>
      <c r="R23" s="448"/>
      <c r="S23" s="448"/>
      <c r="T23" s="448"/>
      <c r="U23" s="448"/>
      <c r="V23" s="448"/>
      <c r="W23" s="448"/>
      <c r="X23" s="449"/>
      <c r="Y23" s="447"/>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9"/>
      <c r="AW23" s="23"/>
    </row>
    <row r="24" spans="1:49">
      <c r="A24" s="23"/>
      <c r="B24" s="429"/>
      <c r="C24" s="430"/>
      <c r="D24" s="24"/>
      <c r="E24" s="24"/>
      <c r="F24" s="24"/>
      <c r="G24" s="447"/>
      <c r="H24" s="448"/>
      <c r="I24" s="448"/>
      <c r="J24" s="448"/>
      <c r="K24" s="448"/>
      <c r="L24" s="448"/>
      <c r="M24" s="448"/>
      <c r="N24" s="448"/>
      <c r="O24" s="448"/>
      <c r="P24" s="448"/>
      <c r="Q24" s="448"/>
      <c r="R24" s="448"/>
      <c r="S24" s="448"/>
      <c r="T24" s="448"/>
      <c r="U24" s="448"/>
      <c r="V24" s="448"/>
      <c r="W24" s="448"/>
      <c r="X24" s="449"/>
      <c r="Y24" s="447"/>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9"/>
      <c r="AW24" s="23"/>
    </row>
    <row r="25" spans="1:49">
      <c r="A25" s="23"/>
      <c r="B25" s="429"/>
      <c r="C25" s="430"/>
      <c r="D25" s="24"/>
      <c r="E25" s="24"/>
      <c r="F25" s="24"/>
      <c r="G25" s="447"/>
      <c r="H25" s="448"/>
      <c r="I25" s="448"/>
      <c r="J25" s="448"/>
      <c r="K25" s="448"/>
      <c r="L25" s="448"/>
      <c r="M25" s="448"/>
      <c r="N25" s="448"/>
      <c r="O25" s="448"/>
      <c r="P25" s="448"/>
      <c r="Q25" s="448"/>
      <c r="R25" s="448"/>
      <c r="S25" s="448"/>
      <c r="T25" s="448"/>
      <c r="U25" s="448"/>
      <c r="V25" s="448"/>
      <c r="W25" s="448"/>
      <c r="X25" s="449"/>
      <c r="Y25" s="447"/>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9"/>
      <c r="AW25" s="23"/>
    </row>
    <row r="26" spans="1:49">
      <c r="A26" s="23"/>
      <c r="B26" s="429"/>
      <c r="C26" s="430"/>
      <c r="D26" s="24"/>
      <c r="E26" s="24"/>
      <c r="F26" s="24"/>
      <c r="G26" s="447"/>
      <c r="H26" s="448"/>
      <c r="I26" s="448"/>
      <c r="J26" s="448"/>
      <c r="K26" s="448"/>
      <c r="L26" s="448"/>
      <c r="M26" s="448"/>
      <c r="N26" s="448"/>
      <c r="O26" s="448"/>
      <c r="P26" s="448"/>
      <c r="Q26" s="448"/>
      <c r="R26" s="448"/>
      <c r="S26" s="448"/>
      <c r="T26" s="448"/>
      <c r="U26" s="448"/>
      <c r="V26" s="448"/>
      <c r="W26" s="448"/>
      <c r="X26" s="449"/>
      <c r="Y26" s="447"/>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9"/>
      <c r="AW26" s="23"/>
    </row>
    <row r="27" spans="1:49">
      <c r="A27" s="23"/>
      <c r="B27" s="429"/>
      <c r="C27" s="430"/>
      <c r="D27" s="24"/>
      <c r="E27" s="24"/>
      <c r="F27" s="24"/>
      <c r="G27" s="447"/>
      <c r="H27" s="448"/>
      <c r="I27" s="448"/>
      <c r="J27" s="448"/>
      <c r="K27" s="448"/>
      <c r="L27" s="448"/>
      <c r="M27" s="448"/>
      <c r="N27" s="448"/>
      <c r="O27" s="448"/>
      <c r="P27" s="448"/>
      <c r="Q27" s="448"/>
      <c r="R27" s="448"/>
      <c r="S27" s="448"/>
      <c r="T27" s="448"/>
      <c r="U27" s="448"/>
      <c r="V27" s="448"/>
      <c r="W27" s="448"/>
      <c r="X27" s="449"/>
      <c r="Y27" s="447"/>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9"/>
      <c r="AW27" s="23"/>
    </row>
    <row r="28" spans="1:49">
      <c r="A28" s="23"/>
      <c r="B28" s="431"/>
      <c r="C28" s="432"/>
      <c r="D28" s="22"/>
      <c r="E28" s="22"/>
      <c r="F28" s="22"/>
      <c r="G28" s="450"/>
      <c r="H28" s="451"/>
      <c r="I28" s="451"/>
      <c r="J28" s="451"/>
      <c r="K28" s="451"/>
      <c r="L28" s="451"/>
      <c r="M28" s="451"/>
      <c r="N28" s="451"/>
      <c r="O28" s="451"/>
      <c r="P28" s="451"/>
      <c r="Q28" s="451"/>
      <c r="R28" s="451"/>
      <c r="S28" s="451"/>
      <c r="T28" s="451"/>
      <c r="U28" s="451"/>
      <c r="V28" s="451"/>
      <c r="W28" s="451"/>
      <c r="X28" s="452"/>
      <c r="Y28" s="450"/>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2"/>
      <c r="AW28" s="23"/>
    </row>
    <row r="29" spans="1:49">
      <c r="A29" s="23"/>
      <c r="B29" s="427">
        <v>3</v>
      </c>
      <c r="C29" s="428"/>
      <c r="D29" s="21"/>
      <c r="E29" s="21"/>
      <c r="F29" s="21"/>
      <c r="G29" s="371" t="s">
        <v>71</v>
      </c>
      <c r="H29" s="445"/>
      <c r="I29" s="445"/>
      <c r="J29" s="445"/>
      <c r="K29" s="445"/>
      <c r="L29" s="445"/>
      <c r="M29" s="445"/>
      <c r="N29" s="445"/>
      <c r="O29" s="445"/>
      <c r="P29" s="445"/>
      <c r="Q29" s="445"/>
      <c r="R29" s="445"/>
      <c r="S29" s="445"/>
      <c r="T29" s="445"/>
      <c r="U29" s="445"/>
      <c r="V29" s="445"/>
      <c r="W29" s="445"/>
      <c r="X29" s="446"/>
      <c r="Y29" s="467" t="s">
        <v>72</v>
      </c>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9"/>
      <c r="AW29" s="23"/>
    </row>
    <row r="30" spans="1:49">
      <c r="A30" s="23"/>
      <c r="B30" s="429"/>
      <c r="C30" s="430"/>
      <c r="D30" s="24"/>
      <c r="E30" s="24"/>
      <c r="F30" s="24"/>
      <c r="G30" s="447"/>
      <c r="H30" s="448"/>
      <c r="I30" s="448"/>
      <c r="J30" s="448"/>
      <c r="K30" s="448"/>
      <c r="L30" s="448"/>
      <c r="M30" s="448"/>
      <c r="N30" s="448"/>
      <c r="O30" s="448"/>
      <c r="P30" s="448"/>
      <c r="Q30" s="448"/>
      <c r="R30" s="448"/>
      <c r="S30" s="448"/>
      <c r="T30" s="448"/>
      <c r="U30" s="448"/>
      <c r="V30" s="448"/>
      <c r="W30" s="448"/>
      <c r="X30" s="449"/>
      <c r="Y30" s="470"/>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2"/>
      <c r="AW30" s="23"/>
    </row>
    <row r="31" spans="1:49">
      <c r="A31" s="23"/>
      <c r="B31" s="429"/>
      <c r="C31" s="430"/>
      <c r="D31" s="24"/>
      <c r="E31" s="24"/>
      <c r="F31" s="24"/>
      <c r="G31" s="447"/>
      <c r="H31" s="448"/>
      <c r="I31" s="448"/>
      <c r="J31" s="448"/>
      <c r="K31" s="448"/>
      <c r="L31" s="448"/>
      <c r="M31" s="448"/>
      <c r="N31" s="448"/>
      <c r="O31" s="448"/>
      <c r="P31" s="448"/>
      <c r="Q31" s="448"/>
      <c r="R31" s="448"/>
      <c r="S31" s="448"/>
      <c r="T31" s="448"/>
      <c r="U31" s="448"/>
      <c r="V31" s="448"/>
      <c r="W31" s="448"/>
      <c r="X31" s="449"/>
      <c r="Y31" s="470"/>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W31" s="23"/>
    </row>
    <row r="32" spans="1:49">
      <c r="A32" s="23"/>
      <c r="B32" s="429"/>
      <c r="C32" s="430"/>
      <c r="D32" s="24"/>
      <c r="E32" s="24"/>
      <c r="F32" s="24"/>
      <c r="G32" s="447"/>
      <c r="H32" s="448"/>
      <c r="I32" s="448"/>
      <c r="J32" s="448"/>
      <c r="K32" s="448"/>
      <c r="L32" s="448"/>
      <c r="M32" s="448"/>
      <c r="N32" s="448"/>
      <c r="O32" s="448"/>
      <c r="P32" s="448"/>
      <c r="Q32" s="448"/>
      <c r="R32" s="448"/>
      <c r="S32" s="448"/>
      <c r="T32" s="448"/>
      <c r="U32" s="448"/>
      <c r="V32" s="448"/>
      <c r="W32" s="448"/>
      <c r="X32" s="449"/>
      <c r="Y32" s="470"/>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1"/>
      <c r="AV32" s="472"/>
      <c r="AW32" s="23"/>
    </row>
    <row r="33" spans="1:49">
      <c r="A33" s="23"/>
      <c r="B33" s="429"/>
      <c r="C33" s="430"/>
      <c r="D33" s="24"/>
      <c r="E33" s="24"/>
      <c r="F33" s="24"/>
      <c r="G33" s="447"/>
      <c r="H33" s="448"/>
      <c r="I33" s="448"/>
      <c r="J33" s="448"/>
      <c r="K33" s="448"/>
      <c r="L33" s="448"/>
      <c r="M33" s="448"/>
      <c r="N33" s="448"/>
      <c r="O33" s="448"/>
      <c r="P33" s="448"/>
      <c r="Q33" s="448"/>
      <c r="R33" s="448"/>
      <c r="S33" s="448"/>
      <c r="T33" s="448"/>
      <c r="U33" s="448"/>
      <c r="V33" s="448"/>
      <c r="W33" s="448"/>
      <c r="X33" s="449"/>
      <c r="Y33" s="470"/>
      <c r="Z33" s="471"/>
      <c r="AA33" s="471"/>
      <c r="AB33" s="471"/>
      <c r="AC33" s="471"/>
      <c r="AD33" s="471"/>
      <c r="AE33" s="471"/>
      <c r="AF33" s="471"/>
      <c r="AG33" s="471"/>
      <c r="AH33" s="471"/>
      <c r="AI33" s="471"/>
      <c r="AJ33" s="471"/>
      <c r="AK33" s="471"/>
      <c r="AL33" s="471"/>
      <c r="AM33" s="471"/>
      <c r="AN33" s="471"/>
      <c r="AO33" s="471"/>
      <c r="AP33" s="471"/>
      <c r="AQ33" s="471"/>
      <c r="AR33" s="471"/>
      <c r="AS33" s="471"/>
      <c r="AT33" s="471"/>
      <c r="AU33" s="471"/>
      <c r="AV33" s="472"/>
      <c r="AW33" s="23"/>
    </row>
    <row r="34" spans="1:49">
      <c r="A34" s="23"/>
      <c r="B34" s="429"/>
      <c r="C34" s="430"/>
      <c r="D34" s="24"/>
      <c r="E34" s="24"/>
      <c r="F34" s="24"/>
      <c r="G34" s="447"/>
      <c r="H34" s="448"/>
      <c r="I34" s="448"/>
      <c r="J34" s="448"/>
      <c r="K34" s="448"/>
      <c r="L34" s="448"/>
      <c r="M34" s="448"/>
      <c r="N34" s="448"/>
      <c r="O34" s="448"/>
      <c r="P34" s="448"/>
      <c r="Q34" s="448"/>
      <c r="R34" s="448"/>
      <c r="S34" s="448"/>
      <c r="T34" s="448"/>
      <c r="U34" s="448"/>
      <c r="V34" s="448"/>
      <c r="W34" s="448"/>
      <c r="X34" s="449"/>
      <c r="Y34" s="470"/>
      <c r="Z34" s="471"/>
      <c r="AA34" s="471"/>
      <c r="AB34" s="471"/>
      <c r="AC34" s="471"/>
      <c r="AD34" s="471"/>
      <c r="AE34" s="471"/>
      <c r="AF34" s="471"/>
      <c r="AG34" s="471"/>
      <c r="AH34" s="471"/>
      <c r="AI34" s="471"/>
      <c r="AJ34" s="471"/>
      <c r="AK34" s="471"/>
      <c r="AL34" s="471"/>
      <c r="AM34" s="471"/>
      <c r="AN34" s="471"/>
      <c r="AO34" s="471"/>
      <c r="AP34" s="471"/>
      <c r="AQ34" s="471"/>
      <c r="AR34" s="471"/>
      <c r="AS34" s="471"/>
      <c r="AT34" s="471"/>
      <c r="AU34" s="471"/>
      <c r="AV34" s="472"/>
      <c r="AW34" s="23"/>
    </row>
    <row r="35" spans="1:49">
      <c r="A35" s="23"/>
      <c r="B35" s="431"/>
      <c r="C35" s="432"/>
      <c r="D35" s="22"/>
      <c r="E35" s="22"/>
      <c r="F35" s="22"/>
      <c r="G35" s="450"/>
      <c r="H35" s="451"/>
      <c r="I35" s="451"/>
      <c r="J35" s="451"/>
      <c r="K35" s="451"/>
      <c r="L35" s="451"/>
      <c r="M35" s="451"/>
      <c r="N35" s="451"/>
      <c r="O35" s="451"/>
      <c r="P35" s="451"/>
      <c r="Q35" s="451"/>
      <c r="R35" s="451"/>
      <c r="S35" s="451"/>
      <c r="T35" s="451"/>
      <c r="U35" s="451"/>
      <c r="V35" s="451"/>
      <c r="W35" s="451"/>
      <c r="X35" s="452"/>
      <c r="Y35" s="473"/>
      <c r="Z35" s="474"/>
      <c r="AA35" s="474"/>
      <c r="AB35" s="474"/>
      <c r="AC35" s="474"/>
      <c r="AD35" s="474"/>
      <c r="AE35" s="474"/>
      <c r="AF35" s="474"/>
      <c r="AG35" s="474"/>
      <c r="AH35" s="474"/>
      <c r="AI35" s="474"/>
      <c r="AJ35" s="474"/>
      <c r="AK35" s="474"/>
      <c r="AL35" s="474"/>
      <c r="AM35" s="474"/>
      <c r="AN35" s="474"/>
      <c r="AO35" s="474"/>
      <c r="AP35" s="474"/>
      <c r="AQ35" s="474"/>
      <c r="AR35" s="474"/>
      <c r="AS35" s="474"/>
      <c r="AT35" s="474"/>
      <c r="AU35" s="474"/>
      <c r="AV35" s="475"/>
      <c r="AW35" s="23"/>
    </row>
    <row r="36" spans="1:49" ht="12" customHeight="1">
      <c r="A36" s="23"/>
      <c r="B36" s="427">
        <v>4</v>
      </c>
      <c r="C36" s="428"/>
      <c r="D36" s="21"/>
      <c r="E36" s="21"/>
      <c r="F36" s="21"/>
      <c r="G36" s="371" t="s">
        <v>174</v>
      </c>
      <c r="H36" s="445"/>
      <c r="I36" s="445"/>
      <c r="J36" s="445"/>
      <c r="K36" s="445"/>
      <c r="L36" s="445"/>
      <c r="M36" s="445"/>
      <c r="N36" s="445"/>
      <c r="O36" s="445"/>
      <c r="P36" s="445"/>
      <c r="Q36" s="445"/>
      <c r="R36" s="445"/>
      <c r="S36" s="445"/>
      <c r="T36" s="445"/>
      <c r="U36" s="445"/>
      <c r="V36" s="445"/>
      <c r="W36" s="445"/>
      <c r="X36" s="446"/>
      <c r="Y36" s="467" t="s">
        <v>175</v>
      </c>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9"/>
      <c r="AW36" s="23"/>
    </row>
    <row r="37" spans="1:49">
      <c r="A37" s="23"/>
      <c r="B37" s="429"/>
      <c r="C37" s="430"/>
      <c r="D37" s="24"/>
      <c r="E37" s="24"/>
      <c r="F37" s="24"/>
      <c r="G37" s="447"/>
      <c r="H37" s="448"/>
      <c r="I37" s="448"/>
      <c r="J37" s="448"/>
      <c r="K37" s="448"/>
      <c r="L37" s="448"/>
      <c r="M37" s="448"/>
      <c r="N37" s="448"/>
      <c r="O37" s="448"/>
      <c r="P37" s="448"/>
      <c r="Q37" s="448"/>
      <c r="R37" s="448"/>
      <c r="S37" s="448"/>
      <c r="T37" s="448"/>
      <c r="U37" s="448"/>
      <c r="V37" s="448"/>
      <c r="W37" s="448"/>
      <c r="X37" s="449"/>
      <c r="Y37" s="470"/>
      <c r="Z37" s="471"/>
      <c r="AA37" s="471"/>
      <c r="AB37" s="471"/>
      <c r="AC37" s="471"/>
      <c r="AD37" s="471"/>
      <c r="AE37" s="471"/>
      <c r="AF37" s="471"/>
      <c r="AG37" s="471"/>
      <c r="AH37" s="471"/>
      <c r="AI37" s="471"/>
      <c r="AJ37" s="471"/>
      <c r="AK37" s="471"/>
      <c r="AL37" s="471"/>
      <c r="AM37" s="471"/>
      <c r="AN37" s="471"/>
      <c r="AO37" s="471"/>
      <c r="AP37" s="471"/>
      <c r="AQ37" s="471"/>
      <c r="AR37" s="471"/>
      <c r="AS37" s="471"/>
      <c r="AT37" s="471"/>
      <c r="AU37" s="471"/>
      <c r="AV37" s="472"/>
      <c r="AW37" s="23"/>
    </row>
    <row r="38" spans="1:49">
      <c r="A38" s="23"/>
      <c r="B38" s="429"/>
      <c r="C38" s="430"/>
      <c r="D38" s="24"/>
      <c r="E38" s="24"/>
      <c r="F38" s="24"/>
      <c r="G38" s="447"/>
      <c r="H38" s="448"/>
      <c r="I38" s="448"/>
      <c r="J38" s="448"/>
      <c r="K38" s="448"/>
      <c r="L38" s="448"/>
      <c r="M38" s="448"/>
      <c r="N38" s="448"/>
      <c r="O38" s="448"/>
      <c r="P38" s="448"/>
      <c r="Q38" s="448"/>
      <c r="R38" s="448"/>
      <c r="S38" s="448"/>
      <c r="T38" s="448"/>
      <c r="U38" s="448"/>
      <c r="V38" s="448"/>
      <c r="W38" s="448"/>
      <c r="X38" s="449"/>
      <c r="Y38" s="470"/>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2"/>
      <c r="AW38" s="23"/>
    </row>
    <row r="39" spans="1:49">
      <c r="A39" s="23"/>
      <c r="B39" s="429"/>
      <c r="C39" s="430"/>
      <c r="D39" s="24"/>
      <c r="E39" s="24"/>
      <c r="F39" s="24"/>
      <c r="G39" s="447"/>
      <c r="H39" s="448"/>
      <c r="I39" s="448"/>
      <c r="J39" s="448"/>
      <c r="K39" s="448"/>
      <c r="L39" s="448"/>
      <c r="M39" s="448"/>
      <c r="N39" s="448"/>
      <c r="O39" s="448"/>
      <c r="P39" s="448"/>
      <c r="Q39" s="448"/>
      <c r="R39" s="448"/>
      <c r="S39" s="448"/>
      <c r="T39" s="448"/>
      <c r="U39" s="448"/>
      <c r="V39" s="448"/>
      <c r="W39" s="448"/>
      <c r="X39" s="449"/>
      <c r="Y39" s="470"/>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2"/>
      <c r="AW39" s="23"/>
    </row>
    <row r="40" spans="1:49">
      <c r="A40" s="23"/>
      <c r="B40" s="429"/>
      <c r="C40" s="430"/>
      <c r="D40" s="24"/>
      <c r="E40" s="24"/>
      <c r="F40" s="24"/>
      <c r="G40" s="447"/>
      <c r="H40" s="448"/>
      <c r="I40" s="448"/>
      <c r="J40" s="448"/>
      <c r="K40" s="448"/>
      <c r="L40" s="448"/>
      <c r="M40" s="448"/>
      <c r="N40" s="448"/>
      <c r="O40" s="448"/>
      <c r="P40" s="448"/>
      <c r="Q40" s="448"/>
      <c r="R40" s="448"/>
      <c r="S40" s="448"/>
      <c r="T40" s="448"/>
      <c r="U40" s="448"/>
      <c r="V40" s="448"/>
      <c r="W40" s="448"/>
      <c r="X40" s="449"/>
      <c r="Y40" s="470"/>
      <c r="Z40" s="471"/>
      <c r="AA40" s="471"/>
      <c r="AB40" s="471"/>
      <c r="AC40" s="471"/>
      <c r="AD40" s="471"/>
      <c r="AE40" s="471"/>
      <c r="AF40" s="471"/>
      <c r="AG40" s="471"/>
      <c r="AH40" s="471"/>
      <c r="AI40" s="471"/>
      <c r="AJ40" s="471"/>
      <c r="AK40" s="471"/>
      <c r="AL40" s="471"/>
      <c r="AM40" s="471"/>
      <c r="AN40" s="471"/>
      <c r="AO40" s="471"/>
      <c r="AP40" s="471"/>
      <c r="AQ40" s="471"/>
      <c r="AR40" s="471"/>
      <c r="AS40" s="471"/>
      <c r="AT40" s="471"/>
      <c r="AU40" s="471"/>
      <c r="AV40" s="472"/>
      <c r="AW40" s="23"/>
    </row>
    <row r="41" spans="1:49">
      <c r="A41" s="23"/>
      <c r="B41" s="431"/>
      <c r="C41" s="432"/>
      <c r="D41" s="22"/>
      <c r="E41" s="22"/>
      <c r="F41" s="22"/>
      <c r="G41" s="450"/>
      <c r="H41" s="451"/>
      <c r="I41" s="451"/>
      <c r="J41" s="451"/>
      <c r="K41" s="451"/>
      <c r="L41" s="451"/>
      <c r="M41" s="451"/>
      <c r="N41" s="451"/>
      <c r="O41" s="451"/>
      <c r="P41" s="451"/>
      <c r="Q41" s="451"/>
      <c r="R41" s="451"/>
      <c r="S41" s="451"/>
      <c r="T41" s="451"/>
      <c r="U41" s="451"/>
      <c r="V41" s="451"/>
      <c r="W41" s="451"/>
      <c r="X41" s="452"/>
      <c r="Y41" s="473"/>
      <c r="Z41" s="474"/>
      <c r="AA41" s="474"/>
      <c r="AB41" s="474"/>
      <c r="AC41" s="474"/>
      <c r="AD41" s="474"/>
      <c r="AE41" s="474"/>
      <c r="AF41" s="474"/>
      <c r="AG41" s="474"/>
      <c r="AH41" s="474"/>
      <c r="AI41" s="474"/>
      <c r="AJ41" s="474"/>
      <c r="AK41" s="474"/>
      <c r="AL41" s="474"/>
      <c r="AM41" s="474"/>
      <c r="AN41" s="474"/>
      <c r="AO41" s="474"/>
      <c r="AP41" s="474"/>
      <c r="AQ41" s="474"/>
      <c r="AR41" s="474"/>
      <c r="AS41" s="474"/>
      <c r="AT41" s="474"/>
      <c r="AU41" s="474"/>
      <c r="AV41" s="475"/>
      <c r="AW41" s="23"/>
    </row>
    <row r="42" spans="1:49">
      <c r="A42" s="23"/>
      <c r="B42" s="461" t="s">
        <v>73</v>
      </c>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3"/>
      <c r="AW42" s="23"/>
    </row>
    <row r="43" spans="1:49">
      <c r="A43" s="23"/>
      <c r="B43" s="464"/>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6"/>
      <c r="AW43" s="23"/>
    </row>
    <row r="44" spans="1:49" ht="12" customHeight="1">
      <c r="A44" s="23"/>
      <c r="B44" s="427">
        <v>5</v>
      </c>
      <c r="C44" s="428"/>
      <c r="D44" s="21"/>
      <c r="E44" s="21"/>
      <c r="F44" s="21"/>
      <c r="G44" s="436" t="s">
        <v>74</v>
      </c>
      <c r="H44" s="437"/>
      <c r="I44" s="437"/>
      <c r="J44" s="437"/>
      <c r="K44" s="437"/>
      <c r="L44" s="437"/>
      <c r="M44" s="437"/>
      <c r="N44" s="437"/>
      <c r="O44" s="437"/>
      <c r="P44" s="437"/>
      <c r="Q44" s="437"/>
      <c r="R44" s="437"/>
      <c r="S44" s="437"/>
      <c r="T44" s="437"/>
      <c r="U44" s="437"/>
      <c r="V44" s="437"/>
      <c r="W44" s="437"/>
      <c r="X44" s="438"/>
      <c r="Y44" s="467" t="s">
        <v>125</v>
      </c>
      <c r="Z44" s="468"/>
      <c r="AA44" s="468"/>
      <c r="AB44" s="468"/>
      <c r="AC44" s="468"/>
      <c r="AD44" s="468"/>
      <c r="AE44" s="468"/>
      <c r="AF44" s="468"/>
      <c r="AG44" s="468"/>
      <c r="AH44" s="468"/>
      <c r="AI44" s="468"/>
      <c r="AJ44" s="468"/>
      <c r="AK44" s="468"/>
      <c r="AL44" s="468"/>
      <c r="AM44" s="468"/>
      <c r="AN44" s="468"/>
      <c r="AO44" s="468"/>
      <c r="AP44" s="468"/>
      <c r="AQ44" s="468"/>
      <c r="AR44" s="468"/>
      <c r="AS44" s="468"/>
      <c r="AT44" s="468"/>
      <c r="AU44" s="468"/>
      <c r="AV44" s="469"/>
      <c r="AW44" s="23"/>
    </row>
    <row r="45" spans="1:49" ht="19.5" customHeight="1">
      <c r="A45" s="23"/>
      <c r="B45" s="429"/>
      <c r="C45" s="430"/>
      <c r="D45" s="24"/>
      <c r="E45" s="24"/>
      <c r="F45" s="24"/>
      <c r="G45" s="439"/>
      <c r="H45" s="440"/>
      <c r="I45" s="440"/>
      <c r="J45" s="440"/>
      <c r="K45" s="440"/>
      <c r="L45" s="440"/>
      <c r="M45" s="440"/>
      <c r="N45" s="440"/>
      <c r="O45" s="440"/>
      <c r="P45" s="440"/>
      <c r="Q45" s="440"/>
      <c r="R45" s="440"/>
      <c r="S45" s="440"/>
      <c r="T45" s="440"/>
      <c r="U45" s="440"/>
      <c r="V45" s="440"/>
      <c r="W45" s="440"/>
      <c r="X45" s="441"/>
      <c r="Y45" s="470"/>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2"/>
      <c r="AW45" s="23"/>
    </row>
    <row r="46" spans="1:49" ht="18.75" customHeight="1">
      <c r="A46" s="23"/>
      <c r="B46" s="431"/>
      <c r="C46" s="432"/>
      <c r="D46" s="22"/>
      <c r="E46" s="22"/>
      <c r="F46" s="22"/>
      <c r="G46" s="442"/>
      <c r="H46" s="443"/>
      <c r="I46" s="443"/>
      <c r="J46" s="443"/>
      <c r="K46" s="443"/>
      <c r="L46" s="443"/>
      <c r="M46" s="443"/>
      <c r="N46" s="443"/>
      <c r="O46" s="443"/>
      <c r="P46" s="443"/>
      <c r="Q46" s="443"/>
      <c r="R46" s="443"/>
      <c r="S46" s="443"/>
      <c r="T46" s="443"/>
      <c r="U46" s="443"/>
      <c r="V46" s="443"/>
      <c r="W46" s="443"/>
      <c r="X46" s="444"/>
      <c r="Y46" s="473"/>
      <c r="Z46" s="474"/>
      <c r="AA46" s="474"/>
      <c r="AB46" s="474"/>
      <c r="AC46" s="474"/>
      <c r="AD46" s="474"/>
      <c r="AE46" s="474"/>
      <c r="AF46" s="474"/>
      <c r="AG46" s="474"/>
      <c r="AH46" s="474"/>
      <c r="AI46" s="474"/>
      <c r="AJ46" s="474"/>
      <c r="AK46" s="474"/>
      <c r="AL46" s="474"/>
      <c r="AM46" s="474"/>
      <c r="AN46" s="474"/>
      <c r="AO46" s="474"/>
      <c r="AP46" s="474"/>
      <c r="AQ46" s="474"/>
      <c r="AR46" s="474"/>
      <c r="AS46" s="474"/>
      <c r="AT46" s="474"/>
      <c r="AU46" s="474"/>
      <c r="AV46" s="475"/>
      <c r="AW46" s="23"/>
    </row>
    <row r="47" spans="1:49">
      <c r="A47" s="23"/>
      <c r="B47" s="461" t="s">
        <v>75</v>
      </c>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3"/>
      <c r="AW47" s="23"/>
    </row>
    <row r="48" spans="1:49">
      <c r="A48" s="23"/>
      <c r="B48" s="464"/>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465"/>
      <c r="AS48" s="465"/>
      <c r="AT48" s="465"/>
      <c r="AU48" s="465"/>
      <c r="AV48" s="466"/>
      <c r="AW48" s="23"/>
    </row>
    <row r="49" spans="1:49">
      <c r="A49" s="23"/>
      <c r="B49" s="429">
        <v>6</v>
      </c>
      <c r="C49" s="430"/>
      <c r="D49" s="24"/>
      <c r="E49" s="24"/>
      <c r="F49" s="24"/>
      <c r="G49" s="447" t="s">
        <v>76</v>
      </c>
      <c r="H49" s="448"/>
      <c r="I49" s="448"/>
      <c r="J49" s="448"/>
      <c r="K49" s="448"/>
      <c r="L49" s="448"/>
      <c r="M49" s="448"/>
      <c r="N49" s="448"/>
      <c r="O49" s="448"/>
      <c r="P49" s="448"/>
      <c r="Q49" s="448"/>
      <c r="R49" s="448"/>
      <c r="S49" s="448"/>
      <c r="T49" s="448"/>
      <c r="U49" s="448"/>
      <c r="V49" s="448"/>
      <c r="W49" s="448"/>
      <c r="X49" s="449"/>
      <c r="Y49" s="447" t="s">
        <v>77</v>
      </c>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9"/>
      <c r="AW49" s="23"/>
    </row>
    <row r="50" spans="1:49">
      <c r="A50" s="23"/>
      <c r="B50" s="429"/>
      <c r="C50" s="430"/>
      <c r="D50" s="24"/>
      <c r="E50" s="24"/>
      <c r="F50" s="24"/>
      <c r="G50" s="447"/>
      <c r="H50" s="448"/>
      <c r="I50" s="448"/>
      <c r="J50" s="448"/>
      <c r="K50" s="448"/>
      <c r="L50" s="448"/>
      <c r="M50" s="448"/>
      <c r="N50" s="448"/>
      <c r="O50" s="448"/>
      <c r="P50" s="448"/>
      <c r="Q50" s="448"/>
      <c r="R50" s="448"/>
      <c r="S50" s="448"/>
      <c r="T50" s="448"/>
      <c r="U50" s="448"/>
      <c r="V50" s="448"/>
      <c r="W50" s="448"/>
      <c r="X50" s="449"/>
      <c r="Y50" s="447"/>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9"/>
      <c r="AW50" s="23"/>
    </row>
    <row r="51" spans="1:49">
      <c r="A51" s="23"/>
      <c r="B51" s="431"/>
      <c r="C51" s="432"/>
      <c r="D51" s="22"/>
      <c r="E51" s="22"/>
      <c r="F51" s="22"/>
      <c r="G51" s="450"/>
      <c r="H51" s="451"/>
      <c r="I51" s="451"/>
      <c r="J51" s="451"/>
      <c r="K51" s="451"/>
      <c r="L51" s="451"/>
      <c r="M51" s="451"/>
      <c r="N51" s="451"/>
      <c r="O51" s="451"/>
      <c r="P51" s="451"/>
      <c r="Q51" s="451"/>
      <c r="R51" s="451"/>
      <c r="S51" s="451"/>
      <c r="T51" s="451"/>
      <c r="U51" s="451"/>
      <c r="V51" s="451"/>
      <c r="W51" s="451"/>
      <c r="X51" s="452"/>
      <c r="Y51" s="450"/>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2"/>
      <c r="AW51" s="23"/>
    </row>
    <row r="52" spans="1:49">
      <c r="A52" s="23"/>
      <c r="B52" s="427">
        <v>7</v>
      </c>
      <c r="C52" s="428"/>
      <c r="D52" s="21"/>
      <c r="E52" s="21"/>
      <c r="F52" s="21"/>
      <c r="G52" s="371" t="s">
        <v>78</v>
      </c>
      <c r="H52" s="445"/>
      <c r="I52" s="445"/>
      <c r="J52" s="445"/>
      <c r="K52" s="445"/>
      <c r="L52" s="445"/>
      <c r="M52" s="445"/>
      <c r="N52" s="445"/>
      <c r="O52" s="445"/>
      <c r="P52" s="445"/>
      <c r="Q52" s="445"/>
      <c r="R52" s="445"/>
      <c r="S52" s="445"/>
      <c r="T52" s="445"/>
      <c r="U52" s="445"/>
      <c r="V52" s="445"/>
      <c r="W52" s="445"/>
      <c r="X52" s="446"/>
      <c r="Y52" s="371" t="s">
        <v>79</v>
      </c>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6"/>
      <c r="AW52" s="23"/>
    </row>
    <row r="53" spans="1:49">
      <c r="A53" s="23"/>
      <c r="B53" s="429"/>
      <c r="C53" s="430"/>
      <c r="D53" s="24"/>
      <c r="E53" s="24"/>
      <c r="F53" s="24"/>
      <c r="G53" s="447"/>
      <c r="H53" s="448"/>
      <c r="I53" s="448"/>
      <c r="J53" s="448"/>
      <c r="K53" s="448"/>
      <c r="L53" s="448"/>
      <c r="M53" s="448"/>
      <c r="N53" s="448"/>
      <c r="O53" s="448"/>
      <c r="P53" s="448"/>
      <c r="Q53" s="448"/>
      <c r="R53" s="448"/>
      <c r="S53" s="448"/>
      <c r="T53" s="448"/>
      <c r="U53" s="448"/>
      <c r="V53" s="448"/>
      <c r="W53" s="448"/>
      <c r="X53" s="449"/>
      <c r="Y53" s="447"/>
      <c r="Z53" s="448"/>
      <c r="AA53" s="448"/>
      <c r="AB53" s="448"/>
      <c r="AC53" s="448"/>
      <c r="AD53" s="448"/>
      <c r="AE53" s="448"/>
      <c r="AF53" s="448"/>
      <c r="AG53" s="448"/>
      <c r="AH53" s="448"/>
      <c r="AI53" s="448"/>
      <c r="AJ53" s="448"/>
      <c r="AK53" s="448"/>
      <c r="AL53" s="448"/>
      <c r="AM53" s="448"/>
      <c r="AN53" s="448"/>
      <c r="AO53" s="448"/>
      <c r="AP53" s="448"/>
      <c r="AQ53" s="448"/>
      <c r="AR53" s="448"/>
      <c r="AS53" s="448"/>
      <c r="AT53" s="448"/>
      <c r="AU53" s="448"/>
      <c r="AV53" s="449"/>
      <c r="AW53" s="23"/>
    </row>
    <row r="54" spans="1:49">
      <c r="A54" s="23"/>
      <c r="B54" s="431"/>
      <c r="C54" s="432"/>
      <c r="D54" s="22"/>
      <c r="E54" s="22"/>
      <c r="F54" s="22"/>
      <c r="G54" s="450"/>
      <c r="H54" s="451"/>
      <c r="I54" s="451"/>
      <c r="J54" s="451"/>
      <c r="K54" s="451"/>
      <c r="L54" s="451"/>
      <c r="M54" s="451"/>
      <c r="N54" s="451"/>
      <c r="O54" s="451"/>
      <c r="P54" s="451"/>
      <c r="Q54" s="451"/>
      <c r="R54" s="451"/>
      <c r="S54" s="451"/>
      <c r="T54" s="451"/>
      <c r="U54" s="451"/>
      <c r="V54" s="451"/>
      <c r="W54" s="451"/>
      <c r="X54" s="452"/>
      <c r="Y54" s="450"/>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2"/>
      <c r="AW54" s="23"/>
    </row>
    <row r="55" spans="1:49">
      <c r="A55" s="23"/>
      <c r="B55" s="427">
        <v>8</v>
      </c>
      <c r="C55" s="428"/>
      <c r="D55" s="21"/>
      <c r="E55" s="21"/>
      <c r="F55" s="21"/>
      <c r="G55" s="436" t="s">
        <v>80</v>
      </c>
      <c r="H55" s="437"/>
      <c r="I55" s="437"/>
      <c r="J55" s="437"/>
      <c r="K55" s="437"/>
      <c r="L55" s="437"/>
      <c r="M55" s="437"/>
      <c r="N55" s="437"/>
      <c r="O55" s="437"/>
      <c r="P55" s="437"/>
      <c r="Q55" s="437"/>
      <c r="R55" s="437"/>
      <c r="S55" s="437"/>
      <c r="T55" s="437"/>
      <c r="U55" s="437"/>
      <c r="V55" s="437"/>
      <c r="W55" s="437"/>
      <c r="X55" s="438"/>
      <c r="Y55" s="371" t="s">
        <v>81</v>
      </c>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6"/>
      <c r="AW55" s="23"/>
    </row>
    <row r="56" spans="1:49">
      <c r="A56" s="23"/>
      <c r="B56" s="429"/>
      <c r="C56" s="430"/>
      <c r="D56" s="24"/>
      <c r="E56" s="24"/>
      <c r="F56" s="24"/>
      <c r="G56" s="439"/>
      <c r="H56" s="440"/>
      <c r="I56" s="440"/>
      <c r="J56" s="440"/>
      <c r="K56" s="440"/>
      <c r="L56" s="440"/>
      <c r="M56" s="440"/>
      <c r="N56" s="440"/>
      <c r="O56" s="440"/>
      <c r="P56" s="440"/>
      <c r="Q56" s="440"/>
      <c r="R56" s="440"/>
      <c r="S56" s="440"/>
      <c r="T56" s="440"/>
      <c r="U56" s="440"/>
      <c r="V56" s="440"/>
      <c r="W56" s="440"/>
      <c r="X56" s="441"/>
      <c r="Y56" s="447"/>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9"/>
      <c r="AW56" s="23"/>
    </row>
    <row r="57" spans="1:49">
      <c r="A57" s="23"/>
      <c r="B57" s="431"/>
      <c r="C57" s="432"/>
      <c r="D57" s="22"/>
      <c r="E57" s="22"/>
      <c r="F57" s="22"/>
      <c r="G57" s="442"/>
      <c r="H57" s="443"/>
      <c r="I57" s="443"/>
      <c r="J57" s="443"/>
      <c r="K57" s="443"/>
      <c r="L57" s="443"/>
      <c r="M57" s="443"/>
      <c r="N57" s="443"/>
      <c r="O57" s="443"/>
      <c r="P57" s="443"/>
      <c r="Q57" s="443"/>
      <c r="R57" s="443"/>
      <c r="S57" s="443"/>
      <c r="T57" s="443"/>
      <c r="U57" s="443"/>
      <c r="V57" s="443"/>
      <c r="W57" s="443"/>
      <c r="X57" s="444"/>
      <c r="Y57" s="450"/>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2"/>
      <c r="AW57" s="23"/>
    </row>
    <row r="58" spans="1:49">
      <c r="A58" s="23"/>
      <c r="B58" s="427">
        <v>9</v>
      </c>
      <c r="C58" s="428"/>
      <c r="D58" s="21"/>
      <c r="E58" s="21"/>
      <c r="F58" s="21"/>
      <c r="G58" s="436" t="s">
        <v>82</v>
      </c>
      <c r="H58" s="437"/>
      <c r="I58" s="437"/>
      <c r="J58" s="437"/>
      <c r="K58" s="437"/>
      <c r="L58" s="437"/>
      <c r="M58" s="437"/>
      <c r="N58" s="437"/>
      <c r="O58" s="437"/>
      <c r="P58" s="437"/>
      <c r="Q58" s="437"/>
      <c r="R58" s="437"/>
      <c r="S58" s="437"/>
      <c r="T58" s="437"/>
      <c r="U58" s="437"/>
      <c r="V58" s="437"/>
      <c r="W58" s="437"/>
      <c r="X58" s="438"/>
      <c r="Y58" s="371" t="s">
        <v>83</v>
      </c>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6"/>
      <c r="AW58" s="23"/>
    </row>
    <row r="59" spans="1:49">
      <c r="A59" s="23"/>
      <c r="B59" s="429"/>
      <c r="C59" s="430"/>
      <c r="D59" s="24"/>
      <c r="E59" s="24"/>
      <c r="F59" s="24"/>
      <c r="G59" s="439"/>
      <c r="H59" s="440"/>
      <c r="I59" s="440"/>
      <c r="J59" s="440"/>
      <c r="K59" s="440"/>
      <c r="L59" s="440"/>
      <c r="M59" s="440"/>
      <c r="N59" s="440"/>
      <c r="O59" s="440"/>
      <c r="P59" s="440"/>
      <c r="Q59" s="440"/>
      <c r="R59" s="440"/>
      <c r="S59" s="440"/>
      <c r="T59" s="440"/>
      <c r="U59" s="440"/>
      <c r="V59" s="440"/>
      <c r="W59" s="440"/>
      <c r="X59" s="441"/>
      <c r="Y59" s="447"/>
      <c r="Z59" s="448"/>
      <c r="AA59" s="448"/>
      <c r="AB59" s="448"/>
      <c r="AC59" s="448"/>
      <c r="AD59" s="448"/>
      <c r="AE59" s="448"/>
      <c r="AF59" s="448"/>
      <c r="AG59" s="448"/>
      <c r="AH59" s="448"/>
      <c r="AI59" s="448"/>
      <c r="AJ59" s="448"/>
      <c r="AK59" s="448"/>
      <c r="AL59" s="448"/>
      <c r="AM59" s="448"/>
      <c r="AN59" s="448"/>
      <c r="AO59" s="448"/>
      <c r="AP59" s="448"/>
      <c r="AQ59" s="448"/>
      <c r="AR59" s="448"/>
      <c r="AS59" s="448"/>
      <c r="AT59" s="448"/>
      <c r="AU59" s="448"/>
      <c r="AV59" s="449"/>
      <c r="AW59" s="23"/>
    </row>
    <row r="60" spans="1:49">
      <c r="A60" s="23"/>
      <c r="B60" s="429"/>
      <c r="C60" s="430"/>
      <c r="D60" s="24"/>
      <c r="E60" s="24"/>
      <c r="F60" s="24"/>
      <c r="G60" s="439"/>
      <c r="H60" s="440"/>
      <c r="I60" s="440"/>
      <c r="J60" s="440"/>
      <c r="K60" s="440"/>
      <c r="L60" s="440"/>
      <c r="M60" s="440"/>
      <c r="N60" s="440"/>
      <c r="O60" s="440"/>
      <c r="P60" s="440"/>
      <c r="Q60" s="440"/>
      <c r="R60" s="440"/>
      <c r="S60" s="440"/>
      <c r="T60" s="440"/>
      <c r="U60" s="440"/>
      <c r="V60" s="440"/>
      <c r="W60" s="440"/>
      <c r="X60" s="441"/>
      <c r="Y60" s="447"/>
      <c r="Z60" s="448"/>
      <c r="AA60" s="448"/>
      <c r="AB60" s="448"/>
      <c r="AC60" s="448"/>
      <c r="AD60" s="448"/>
      <c r="AE60" s="448"/>
      <c r="AF60" s="448"/>
      <c r="AG60" s="448"/>
      <c r="AH60" s="448"/>
      <c r="AI60" s="448"/>
      <c r="AJ60" s="448"/>
      <c r="AK60" s="448"/>
      <c r="AL60" s="448"/>
      <c r="AM60" s="448"/>
      <c r="AN60" s="448"/>
      <c r="AO60" s="448"/>
      <c r="AP60" s="448"/>
      <c r="AQ60" s="448"/>
      <c r="AR60" s="448"/>
      <c r="AS60" s="448"/>
      <c r="AT60" s="448"/>
      <c r="AU60" s="448"/>
      <c r="AV60" s="449"/>
      <c r="AW60" s="23"/>
    </row>
    <row r="61" spans="1:49">
      <c r="A61" s="23"/>
      <c r="B61" s="431"/>
      <c r="C61" s="432"/>
      <c r="D61" s="22"/>
      <c r="E61" s="22"/>
      <c r="F61" s="22"/>
      <c r="G61" s="442"/>
      <c r="H61" s="443"/>
      <c r="I61" s="443"/>
      <c r="J61" s="443"/>
      <c r="K61" s="443"/>
      <c r="L61" s="443"/>
      <c r="M61" s="443"/>
      <c r="N61" s="443"/>
      <c r="O61" s="443"/>
      <c r="P61" s="443"/>
      <c r="Q61" s="443"/>
      <c r="R61" s="443"/>
      <c r="S61" s="443"/>
      <c r="T61" s="443"/>
      <c r="U61" s="443"/>
      <c r="V61" s="443"/>
      <c r="W61" s="443"/>
      <c r="X61" s="444"/>
      <c r="Y61" s="450"/>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2"/>
      <c r="AW61" s="23"/>
    </row>
    <row r="62" spans="1:49">
      <c r="A62" s="23"/>
      <c r="B62" s="427">
        <v>10</v>
      </c>
      <c r="C62" s="428"/>
      <c r="D62" s="21"/>
      <c r="E62" s="21"/>
      <c r="F62" s="21"/>
      <c r="G62" s="436" t="s">
        <v>122</v>
      </c>
      <c r="H62" s="437"/>
      <c r="I62" s="437"/>
      <c r="J62" s="437"/>
      <c r="K62" s="437"/>
      <c r="L62" s="437"/>
      <c r="M62" s="437"/>
      <c r="N62" s="437"/>
      <c r="O62" s="437"/>
      <c r="P62" s="437"/>
      <c r="Q62" s="437"/>
      <c r="R62" s="437"/>
      <c r="S62" s="437"/>
      <c r="T62" s="437"/>
      <c r="U62" s="437"/>
      <c r="V62" s="437"/>
      <c r="W62" s="437"/>
      <c r="X62" s="438"/>
      <c r="Y62" s="371" t="s">
        <v>121</v>
      </c>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6"/>
      <c r="AW62" s="23"/>
    </row>
    <row r="63" spans="1:49">
      <c r="A63" s="23"/>
      <c r="B63" s="429"/>
      <c r="C63" s="430"/>
      <c r="D63" s="24"/>
      <c r="E63" s="24"/>
      <c r="F63" s="24"/>
      <c r="G63" s="439"/>
      <c r="H63" s="440"/>
      <c r="I63" s="440"/>
      <c r="J63" s="440"/>
      <c r="K63" s="440"/>
      <c r="L63" s="440"/>
      <c r="M63" s="440"/>
      <c r="N63" s="440"/>
      <c r="O63" s="440"/>
      <c r="P63" s="440"/>
      <c r="Q63" s="440"/>
      <c r="R63" s="440"/>
      <c r="S63" s="440"/>
      <c r="T63" s="440"/>
      <c r="U63" s="440"/>
      <c r="V63" s="440"/>
      <c r="W63" s="440"/>
      <c r="X63" s="441"/>
      <c r="Y63" s="447"/>
      <c r="Z63" s="448"/>
      <c r="AA63" s="448"/>
      <c r="AB63" s="448"/>
      <c r="AC63" s="448"/>
      <c r="AD63" s="448"/>
      <c r="AE63" s="448"/>
      <c r="AF63" s="448"/>
      <c r="AG63" s="448"/>
      <c r="AH63" s="448"/>
      <c r="AI63" s="448"/>
      <c r="AJ63" s="448"/>
      <c r="AK63" s="448"/>
      <c r="AL63" s="448"/>
      <c r="AM63" s="448"/>
      <c r="AN63" s="448"/>
      <c r="AO63" s="448"/>
      <c r="AP63" s="448"/>
      <c r="AQ63" s="448"/>
      <c r="AR63" s="448"/>
      <c r="AS63" s="448"/>
      <c r="AT63" s="448"/>
      <c r="AU63" s="448"/>
      <c r="AV63" s="449"/>
      <c r="AW63" s="23"/>
    </row>
    <row r="64" spans="1:49">
      <c r="A64" s="23"/>
      <c r="B64" s="429"/>
      <c r="C64" s="430"/>
      <c r="D64" s="24"/>
      <c r="E64" s="24"/>
      <c r="F64" s="24"/>
      <c r="G64" s="439"/>
      <c r="H64" s="440"/>
      <c r="I64" s="440"/>
      <c r="J64" s="440"/>
      <c r="K64" s="440"/>
      <c r="L64" s="440"/>
      <c r="M64" s="440"/>
      <c r="N64" s="440"/>
      <c r="O64" s="440"/>
      <c r="P64" s="440"/>
      <c r="Q64" s="440"/>
      <c r="R64" s="440"/>
      <c r="S64" s="440"/>
      <c r="T64" s="440"/>
      <c r="U64" s="440"/>
      <c r="V64" s="440"/>
      <c r="W64" s="440"/>
      <c r="X64" s="441"/>
      <c r="Y64" s="447"/>
      <c r="Z64" s="448"/>
      <c r="AA64" s="448"/>
      <c r="AB64" s="448"/>
      <c r="AC64" s="448"/>
      <c r="AD64" s="448"/>
      <c r="AE64" s="448"/>
      <c r="AF64" s="448"/>
      <c r="AG64" s="448"/>
      <c r="AH64" s="448"/>
      <c r="AI64" s="448"/>
      <c r="AJ64" s="448"/>
      <c r="AK64" s="448"/>
      <c r="AL64" s="448"/>
      <c r="AM64" s="448"/>
      <c r="AN64" s="448"/>
      <c r="AO64" s="448"/>
      <c r="AP64" s="448"/>
      <c r="AQ64" s="448"/>
      <c r="AR64" s="448"/>
      <c r="AS64" s="448"/>
      <c r="AT64" s="448"/>
      <c r="AU64" s="448"/>
      <c r="AV64" s="449"/>
      <c r="AW64" s="23"/>
    </row>
    <row r="65" spans="1:49">
      <c r="A65" s="23"/>
      <c r="B65" s="431"/>
      <c r="C65" s="432"/>
      <c r="D65" s="22"/>
      <c r="E65" s="22"/>
      <c r="F65" s="22"/>
      <c r="G65" s="442"/>
      <c r="H65" s="443"/>
      <c r="I65" s="443"/>
      <c r="J65" s="443"/>
      <c r="K65" s="443"/>
      <c r="L65" s="443"/>
      <c r="M65" s="443"/>
      <c r="N65" s="443"/>
      <c r="O65" s="443"/>
      <c r="P65" s="443"/>
      <c r="Q65" s="443"/>
      <c r="R65" s="443"/>
      <c r="S65" s="443"/>
      <c r="T65" s="443"/>
      <c r="U65" s="443"/>
      <c r="V65" s="443"/>
      <c r="W65" s="443"/>
      <c r="X65" s="444"/>
      <c r="Y65" s="450"/>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2"/>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53" t="s">
        <v>62</v>
      </c>
      <c r="B68" s="454"/>
      <c r="C68" s="454"/>
      <c r="D68" s="454"/>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c r="AI68" s="454"/>
      <c r="AJ68" s="454"/>
      <c r="AK68" s="454"/>
      <c r="AL68" s="454"/>
      <c r="AM68" s="454"/>
      <c r="AN68" s="454"/>
      <c r="AO68" s="454"/>
      <c r="AP68" s="454"/>
      <c r="AQ68" s="454"/>
      <c r="AR68" s="454"/>
      <c r="AS68" s="454"/>
      <c r="AT68" s="454"/>
      <c r="AU68" s="454"/>
      <c r="AV68" s="454"/>
      <c r="AW68" s="455"/>
    </row>
    <row r="69" spans="1:49" ht="12" customHeight="1">
      <c r="A69" s="456"/>
      <c r="B69" s="457"/>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8"/>
    </row>
    <row r="70" spans="1:49">
      <c r="A70" s="367" t="str">
        <f>"【"&amp;製品カテゴリ&amp;"】"</f>
        <v>【安全装置付ショベル】</v>
      </c>
      <c r="B70" s="367"/>
      <c r="C70" s="367"/>
      <c r="D70" s="367"/>
      <c r="E70" s="367"/>
      <c r="F70" s="367"/>
      <c r="G70" s="367"/>
      <c r="H70" s="367"/>
      <c r="I70" s="367"/>
      <c r="J70" s="367"/>
      <c r="K70" s="367"/>
      <c r="L70" s="367"/>
      <c r="M70" s="367"/>
      <c r="N70" s="367"/>
      <c r="O70" s="367"/>
      <c r="P70" s="367"/>
      <c r="Q70" s="367"/>
      <c r="R70" s="367"/>
      <c r="S70" s="367"/>
      <c r="T70" s="367"/>
      <c r="U70" s="367"/>
      <c r="V70" s="367"/>
      <c r="W70" s="367"/>
      <c r="X70" s="367"/>
      <c r="Y70" s="23"/>
      <c r="Z70" s="23"/>
      <c r="AA70" s="23"/>
      <c r="AB70" s="23"/>
      <c r="AC70" s="23"/>
      <c r="AD70" s="23"/>
      <c r="AE70" s="23"/>
      <c r="AF70" s="23"/>
      <c r="AG70" s="23"/>
      <c r="AH70" s="23"/>
      <c r="AI70" s="23"/>
      <c r="AJ70" s="23"/>
      <c r="AK70" s="23"/>
      <c r="AL70" s="23"/>
      <c r="AM70" s="23"/>
      <c r="AN70" s="23"/>
      <c r="AO70" s="23"/>
      <c r="AP70" s="23"/>
      <c r="AQ70" s="23"/>
      <c r="AR70" s="23"/>
      <c r="AS70" s="247" t="s">
        <v>48</v>
      </c>
      <c r="AT70" s="247"/>
      <c r="AU70" s="247"/>
      <c r="AV70" s="247"/>
      <c r="AW70" s="247"/>
    </row>
    <row r="71" spans="1:49">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
      <c r="Z71" s="23"/>
      <c r="AA71" s="23"/>
      <c r="AB71" s="23"/>
      <c r="AC71" s="23"/>
      <c r="AD71" s="23"/>
      <c r="AE71" s="23"/>
      <c r="AF71" s="23"/>
      <c r="AG71" s="23"/>
      <c r="AH71" s="23"/>
      <c r="AI71" s="23"/>
      <c r="AJ71" s="23"/>
      <c r="AK71" s="23"/>
      <c r="AL71" s="23"/>
      <c r="AM71" s="23"/>
      <c r="AN71" s="23"/>
      <c r="AO71" s="23"/>
      <c r="AP71" s="23"/>
      <c r="AQ71" s="23"/>
      <c r="AR71" s="23"/>
      <c r="AS71" s="248"/>
      <c r="AT71" s="248"/>
      <c r="AU71" s="248"/>
      <c r="AV71" s="248"/>
      <c r="AW71" s="248"/>
    </row>
    <row r="72" spans="1:49">
      <c r="A72" s="23"/>
      <c r="B72" s="235" t="s">
        <v>84</v>
      </c>
      <c r="C72" s="235"/>
      <c r="D72" s="235"/>
      <c r="E72" s="235"/>
      <c r="F72" s="235"/>
      <c r="G72" s="235"/>
      <c r="H72" s="235"/>
      <c r="I72" s="235"/>
      <c r="J72" s="235"/>
      <c r="K72" s="235"/>
      <c r="L72" s="235"/>
      <c r="M72" s="235"/>
      <c r="N72" s="235"/>
      <c r="O72" s="235"/>
      <c r="P72" s="235"/>
      <c r="Q72" s="235"/>
      <c r="R72" s="235"/>
      <c r="S72" s="235"/>
      <c r="T72" s="235"/>
      <c r="U72" s="235"/>
      <c r="V72" s="235"/>
      <c r="W72" s="235"/>
      <c r="X72" s="235"/>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5" t="s">
        <v>85</v>
      </c>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
    </row>
    <row r="75" spans="1:49">
      <c r="A75" s="23"/>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
    </row>
    <row r="76" spans="1:49">
      <c r="A76" s="23"/>
      <c r="B76" s="235" t="s">
        <v>86</v>
      </c>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
    </row>
    <row r="77" spans="1:49">
      <c r="A77" s="23"/>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
    </row>
    <row r="78" spans="1:49">
      <c r="A78" s="23"/>
      <c r="B78" s="235" t="s">
        <v>87</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
    </row>
    <row r="79" spans="1:49">
      <c r="A79" s="23"/>
      <c r="B79" s="236"/>
      <c r="C79" s="236"/>
      <c r="D79" s="236"/>
      <c r="E79" s="236"/>
      <c r="F79" s="236"/>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
    </row>
    <row r="80" spans="1:49">
      <c r="A80" s="23"/>
      <c r="B80" s="435" t="s">
        <v>53</v>
      </c>
      <c r="C80" s="435"/>
      <c r="D80" s="250" t="s">
        <v>64</v>
      </c>
      <c r="E80" s="251"/>
      <c r="F80" s="364"/>
      <c r="G80" s="435" t="s">
        <v>65</v>
      </c>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23"/>
      <c r="AM80" s="23"/>
      <c r="AN80" s="23"/>
      <c r="AO80" s="23"/>
      <c r="AP80" s="23"/>
      <c r="AQ80" s="23"/>
      <c r="AR80" s="23"/>
      <c r="AS80" s="23"/>
      <c r="AT80" s="23"/>
      <c r="AU80" s="23"/>
      <c r="AV80" s="23"/>
      <c r="AW80" s="23"/>
    </row>
    <row r="81" spans="1:49">
      <c r="A81" s="23"/>
      <c r="B81" s="435"/>
      <c r="C81" s="435"/>
      <c r="D81" s="252"/>
      <c r="E81" s="253"/>
      <c r="F81" s="36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23"/>
      <c r="AM81" s="23"/>
      <c r="AN81" s="23"/>
      <c r="AO81" s="23"/>
      <c r="AP81" s="23"/>
      <c r="AQ81" s="23"/>
      <c r="AR81" s="23"/>
      <c r="AS81" s="23"/>
      <c r="AT81" s="23"/>
      <c r="AU81" s="23"/>
      <c r="AV81" s="23"/>
      <c r="AW81" s="23"/>
    </row>
    <row r="82" spans="1:49" ht="12" customHeight="1">
      <c r="A82" s="23"/>
      <c r="B82" s="429">
        <v>1</v>
      </c>
      <c r="C82" s="430"/>
      <c r="D82" s="24"/>
      <c r="E82" s="24"/>
      <c r="F82" s="24"/>
      <c r="G82" s="433" t="s">
        <v>88</v>
      </c>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23"/>
      <c r="AM82" s="23"/>
      <c r="AN82" s="23"/>
      <c r="AO82" s="23"/>
      <c r="AP82" s="23"/>
      <c r="AQ82" s="23"/>
      <c r="AR82" s="23"/>
      <c r="AS82" s="23"/>
      <c r="AT82" s="23"/>
      <c r="AU82" s="23"/>
      <c r="AV82" s="23"/>
      <c r="AW82" s="23"/>
    </row>
    <row r="83" spans="1:49">
      <c r="A83" s="23"/>
      <c r="B83" s="429"/>
      <c r="C83" s="430"/>
      <c r="D83" s="24"/>
      <c r="E83" s="24"/>
      <c r="F83" s="24"/>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23"/>
      <c r="AM83" s="23"/>
      <c r="AN83" s="23"/>
      <c r="AO83" s="23"/>
      <c r="AP83" s="23"/>
      <c r="AQ83" s="23"/>
      <c r="AR83" s="23"/>
      <c r="AS83" s="23"/>
      <c r="AT83" s="23"/>
      <c r="AU83" s="23"/>
      <c r="AV83" s="23"/>
      <c r="AW83" s="23"/>
    </row>
    <row r="84" spans="1:49">
      <c r="A84" s="23"/>
      <c r="B84" s="431"/>
      <c r="C84" s="432"/>
      <c r="D84" s="22"/>
      <c r="E84" s="22"/>
      <c r="F84" s="22"/>
      <c r="G84" s="433"/>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23"/>
      <c r="AM84" s="23"/>
      <c r="AN84" s="23"/>
      <c r="AO84" s="23"/>
      <c r="AP84" s="23"/>
      <c r="AQ84" s="23"/>
      <c r="AR84" s="23"/>
      <c r="AS84" s="23"/>
      <c r="AT84" s="23"/>
      <c r="AU84" s="23"/>
      <c r="AV84" s="23"/>
      <c r="AW84" s="23"/>
    </row>
    <row r="85" spans="1:49">
      <c r="A85" s="23"/>
      <c r="B85" s="427">
        <v>2</v>
      </c>
      <c r="C85" s="428"/>
      <c r="D85" s="21"/>
      <c r="E85" s="21"/>
      <c r="F85" s="21"/>
      <c r="G85" s="433" t="s">
        <v>89</v>
      </c>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23"/>
      <c r="AM85" s="23"/>
      <c r="AN85" s="23"/>
      <c r="AO85" s="23"/>
      <c r="AP85" s="23"/>
      <c r="AQ85" s="23"/>
      <c r="AR85" s="23"/>
      <c r="AS85" s="23"/>
      <c r="AT85" s="23"/>
      <c r="AU85" s="23"/>
      <c r="AV85" s="23"/>
      <c r="AW85" s="23"/>
    </row>
    <row r="86" spans="1:49">
      <c r="A86" s="23"/>
      <c r="B86" s="429"/>
      <c r="C86" s="430"/>
      <c r="D86" s="24"/>
      <c r="E86" s="24"/>
      <c r="F86" s="24"/>
      <c r="G86" s="433"/>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23"/>
      <c r="AM86" s="23"/>
      <c r="AN86" s="23"/>
      <c r="AO86" s="23"/>
      <c r="AP86" s="23"/>
      <c r="AQ86" s="23"/>
      <c r="AR86" s="23"/>
      <c r="AS86" s="23"/>
      <c r="AT86" s="23"/>
      <c r="AU86" s="23"/>
      <c r="AV86" s="23"/>
      <c r="AW86" s="23"/>
    </row>
    <row r="87" spans="1:49">
      <c r="A87" s="23"/>
      <c r="B87" s="431"/>
      <c r="C87" s="432"/>
      <c r="D87" s="22"/>
      <c r="E87" s="22"/>
      <c r="F87" s="22"/>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23"/>
      <c r="AM87" s="23"/>
      <c r="AN87" s="23"/>
      <c r="AO87" s="23"/>
      <c r="AP87" s="23"/>
      <c r="AQ87" s="23"/>
      <c r="AR87" s="23"/>
      <c r="AS87" s="23"/>
      <c r="AT87" s="23"/>
      <c r="AU87" s="23"/>
      <c r="AV87" s="23"/>
      <c r="AW87" s="23"/>
    </row>
    <row r="88" spans="1:49">
      <c r="A88" s="23"/>
      <c r="B88" s="427">
        <v>3</v>
      </c>
      <c r="C88" s="428"/>
      <c r="D88" s="21"/>
      <c r="E88" s="21"/>
      <c r="F88" s="21"/>
      <c r="G88" s="433" t="s">
        <v>90</v>
      </c>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23"/>
      <c r="AM88" s="23"/>
      <c r="AN88" s="23"/>
      <c r="AO88" s="23"/>
      <c r="AP88" s="23"/>
      <c r="AQ88" s="23"/>
      <c r="AR88" s="23"/>
      <c r="AS88" s="23"/>
      <c r="AT88" s="23"/>
      <c r="AU88" s="23"/>
      <c r="AV88" s="23"/>
      <c r="AW88" s="23"/>
    </row>
    <row r="89" spans="1:49">
      <c r="A89" s="23"/>
      <c r="B89" s="429"/>
      <c r="C89" s="430"/>
      <c r="D89" s="24"/>
      <c r="E89" s="24"/>
      <c r="F89" s="24"/>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23"/>
      <c r="AM89" s="23"/>
      <c r="AN89" s="23"/>
      <c r="AO89" s="23"/>
      <c r="AP89" s="23"/>
      <c r="AQ89" s="23"/>
      <c r="AR89" s="23"/>
      <c r="AS89" s="23"/>
      <c r="AT89" s="23"/>
      <c r="AU89" s="23"/>
      <c r="AV89" s="23"/>
      <c r="AW89" s="23"/>
    </row>
    <row r="90" spans="1:49">
      <c r="A90" s="23"/>
      <c r="B90" s="431"/>
      <c r="C90" s="432"/>
      <c r="D90" s="22"/>
      <c r="E90" s="22"/>
      <c r="F90" s="22"/>
      <c r="G90" s="433"/>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23"/>
      <c r="AM90" s="23"/>
      <c r="AN90" s="23"/>
      <c r="AO90" s="23"/>
      <c r="AP90" s="23"/>
      <c r="AQ90" s="23"/>
      <c r="AR90" s="23"/>
      <c r="AS90" s="23"/>
      <c r="AT90" s="23"/>
      <c r="AU90" s="23"/>
      <c r="AV90" s="23"/>
      <c r="AW90" s="23"/>
    </row>
    <row r="91" spans="1:49">
      <c r="A91" s="23"/>
      <c r="B91" s="429">
        <v>4</v>
      </c>
      <c r="C91" s="430"/>
      <c r="D91" s="24"/>
      <c r="E91" s="24"/>
      <c r="F91" s="24"/>
      <c r="G91" s="434" t="s">
        <v>91</v>
      </c>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23"/>
      <c r="AM91" s="23"/>
      <c r="AN91" s="23"/>
      <c r="AO91" s="23"/>
      <c r="AP91" s="23"/>
      <c r="AQ91" s="23"/>
      <c r="AR91" s="23"/>
      <c r="AS91" s="23"/>
      <c r="AT91" s="23"/>
      <c r="AU91" s="23"/>
      <c r="AV91" s="23"/>
      <c r="AW91" s="23"/>
    </row>
    <row r="92" spans="1:49">
      <c r="A92" s="23"/>
      <c r="B92" s="429"/>
      <c r="C92" s="430"/>
      <c r="D92" s="24"/>
      <c r="E92" s="24"/>
      <c r="F92" s="24"/>
      <c r="G92" s="434"/>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23"/>
      <c r="AM92" s="23"/>
      <c r="AN92" s="23"/>
      <c r="AO92" s="23"/>
      <c r="AP92" s="23"/>
      <c r="AQ92" s="23"/>
      <c r="AR92" s="23"/>
      <c r="AS92" s="23"/>
      <c r="AT92" s="23"/>
      <c r="AU92" s="23"/>
      <c r="AV92" s="23"/>
      <c r="AW92" s="23"/>
    </row>
    <row r="93" spans="1:49">
      <c r="A93" s="23"/>
      <c r="B93" s="431"/>
      <c r="C93" s="432"/>
      <c r="D93" s="22"/>
      <c r="E93" s="22"/>
      <c r="F93" s="22"/>
      <c r="G93" s="434"/>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23"/>
      <c r="AM93" s="23"/>
      <c r="AN93" s="23"/>
      <c r="AO93" s="23"/>
      <c r="AP93" s="23"/>
      <c r="AQ93" s="23"/>
      <c r="AR93" s="23"/>
      <c r="AS93" s="23"/>
      <c r="AT93" s="23"/>
      <c r="AU93" s="23"/>
      <c r="AV93" s="23"/>
      <c r="AW93" s="23"/>
    </row>
    <row r="94" spans="1:49">
      <c r="A94" s="23"/>
      <c r="B94" s="427">
        <v>5</v>
      </c>
      <c r="C94" s="428"/>
      <c r="D94" s="21"/>
      <c r="E94" s="21"/>
      <c r="F94" s="21"/>
      <c r="G94" s="434" t="s">
        <v>92</v>
      </c>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23"/>
      <c r="AM94" s="23"/>
      <c r="AN94" s="23"/>
      <c r="AO94" s="23"/>
      <c r="AP94" s="23"/>
      <c r="AQ94" s="23"/>
      <c r="AR94" s="23"/>
      <c r="AS94" s="23"/>
      <c r="AT94" s="23"/>
      <c r="AU94" s="23"/>
      <c r="AV94" s="23"/>
      <c r="AW94" s="23"/>
    </row>
    <row r="95" spans="1:49">
      <c r="A95" s="23"/>
      <c r="B95" s="429"/>
      <c r="C95" s="430"/>
      <c r="D95" s="24"/>
      <c r="E95" s="24"/>
      <c r="F95" s="24"/>
      <c r="G95" s="434"/>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23"/>
      <c r="AM95" s="23"/>
      <c r="AN95" s="23"/>
      <c r="AO95" s="23"/>
      <c r="AP95" s="23"/>
      <c r="AQ95" s="23"/>
      <c r="AR95" s="23"/>
      <c r="AS95" s="23"/>
      <c r="AT95" s="23"/>
      <c r="AU95" s="23"/>
      <c r="AV95" s="23"/>
      <c r="AW95" s="23"/>
    </row>
    <row r="96" spans="1:49">
      <c r="A96" s="23"/>
      <c r="B96" s="431"/>
      <c r="C96" s="432"/>
      <c r="D96" s="22"/>
      <c r="E96" s="22"/>
      <c r="F96" s="22"/>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23"/>
      <c r="AM96" s="23"/>
      <c r="AN96" s="23"/>
      <c r="AO96" s="23"/>
      <c r="AP96" s="23"/>
      <c r="AQ96" s="23"/>
      <c r="AR96" s="23"/>
      <c r="AS96" s="23"/>
      <c r="AT96" s="23"/>
      <c r="AU96" s="23"/>
      <c r="AV96" s="23"/>
      <c r="AW96" s="23"/>
    </row>
    <row r="97" spans="1:49">
      <c r="A97" s="23"/>
      <c r="B97" s="427">
        <v>6</v>
      </c>
      <c r="C97" s="428"/>
      <c r="D97" s="21"/>
      <c r="E97" s="21"/>
      <c r="F97" s="21"/>
      <c r="G97" s="434" t="s">
        <v>93</v>
      </c>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23"/>
      <c r="AM97" s="23"/>
      <c r="AN97" s="23"/>
      <c r="AO97" s="23"/>
      <c r="AP97" s="23"/>
      <c r="AQ97" s="23"/>
      <c r="AR97" s="23"/>
      <c r="AS97" s="23"/>
      <c r="AT97" s="23"/>
      <c r="AU97" s="23"/>
      <c r="AV97" s="23"/>
      <c r="AW97" s="23"/>
    </row>
    <row r="98" spans="1:49">
      <c r="A98" s="23"/>
      <c r="B98" s="429"/>
      <c r="C98" s="430"/>
      <c r="D98" s="24"/>
      <c r="E98" s="24"/>
      <c r="F98" s="2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23"/>
      <c r="AM98" s="23"/>
      <c r="AN98" s="23"/>
      <c r="AO98" s="23"/>
      <c r="AP98" s="23"/>
      <c r="AQ98" s="23"/>
      <c r="AR98" s="23"/>
      <c r="AS98" s="23"/>
      <c r="AT98" s="23"/>
      <c r="AU98" s="23"/>
      <c r="AV98" s="23"/>
      <c r="AW98" s="23"/>
    </row>
    <row r="99" spans="1:49">
      <c r="A99" s="23"/>
      <c r="B99" s="431"/>
      <c r="C99" s="432"/>
      <c r="D99" s="22"/>
      <c r="E99" s="22"/>
      <c r="F99" s="22"/>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23"/>
      <c r="AM99" s="23"/>
      <c r="AN99" s="23"/>
      <c r="AO99" s="23"/>
      <c r="AP99" s="23"/>
      <c r="AQ99" s="23"/>
      <c r="AR99" s="23"/>
      <c r="AS99" s="23"/>
      <c r="AT99" s="23"/>
      <c r="AU99" s="23"/>
      <c r="AV99" s="23"/>
      <c r="AW99" s="23"/>
    </row>
    <row r="100" spans="1:49">
      <c r="A100" s="23"/>
      <c r="B100" s="427">
        <v>7</v>
      </c>
      <c r="C100" s="428"/>
      <c r="D100" s="21"/>
      <c r="E100" s="21"/>
      <c r="F100" s="21"/>
      <c r="G100" s="433" t="s">
        <v>94</v>
      </c>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23"/>
      <c r="AM100" s="23"/>
      <c r="AN100" s="23"/>
      <c r="AO100" s="23"/>
      <c r="AP100" s="23"/>
      <c r="AQ100" s="23"/>
      <c r="AR100" s="23"/>
      <c r="AS100" s="23"/>
      <c r="AT100" s="23"/>
      <c r="AU100" s="23"/>
      <c r="AV100" s="23"/>
      <c r="AW100" s="23"/>
    </row>
    <row r="101" spans="1:49">
      <c r="A101" s="23"/>
      <c r="B101" s="429"/>
      <c r="C101" s="430"/>
      <c r="D101" s="24"/>
      <c r="E101" s="24"/>
      <c r="F101" s="24"/>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23"/>
      <c r="AM101" s="23"/>
      <c r="AN101" s="23"/>
      <c r="AO101" s="23"/>
      <c r="AP101" s="23"/>
      <c r="AQ101" s="23"/>
      <c r="AR101" s="23"/>
      <c r="AS101" s="23"/>
      <c r="AT101" s="23"/>
      <c r="AU101" s="23"/>
      <c r="AV101" s="23"/>
      <c r="AW101" s="23"/>
    </row>
    <row r="102" spans="1:49">
      <c r="A102" s="23"/>
      <c r="B102" s="431"/>
      <c r="C102" s="432"/>
      <c r="D102" s="22"/>
      <c r="E102" s="22"/>
      <c r="F102" s="22"/>
      <c r="G102" s="433"/>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dqDrl/YK7CElA74Jn2YNTNZrcPME9Ncjiz/ZjD78TObjNxXSWkBTZjokb40IyYzaQ39A3AVMCtOhnwMnm9sPFg==" saltValue="d/3Yu60TyD5YZg4BJ+SnXw=="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95</v>
      </c>
    </row>
    <row r="2" spans="1:5">
      <c r="B2" s="58" t="s">
        <v>96</v>
      </c>
      <c r="C2" s="58" t="s">
        <v>97</v>
      </c>
      <c r="D2" s="58" t="s">
        <v>98</v>
      </c>
      <c r="E2" s="58" t="s">
        <v>99</v>
      </c>
    </row>
    <row r="3" spans="1:5">
      <c r="B3" s="56" t="s">
        <v>100</v>
      </c>
      <c r="C3" s="57" t="s">
        <v>101</v>
      </c>
      <c r="D3" s="56" t="s">
        <v>102</v>
      </c>
      <c r="E3" s="56"/>
    </row>
    <row r="4" spans="1:5" ht="96" customHeight="1">
      <c r="B4" s="56" t="s">
        <v>103</v>
      </c>
      <c r="C4" s="57">
        <v>45375</v>
      </c>
      <c r="D4" s="59" t="s">
        <v>104</v>
      </c>
      <c r="E4" s="56"/>
    </row>
    <row r="5" spans="1:5">
      <c r="B5" s="56" t="s">
        <v>105</v>
      </c>
      <c r="C5" s="57">
        <v>45376</v>
      </c>
      <c r="D5" s="56" t="s">
        <v>106</v>
      </c>
      <c r="E5" s="56"/>
    </row>
    <row r="6" spans="1:5" ht="294">
      <c r="B6" s="56" t="s">
        <v>107</v>
      </c>
      <c r="C6" s="57" t="s">
        <v>108</v>
      </c>
      <c r="D6" s="70" t="s">
        <v>109</v>
      </c>
      <c r="E6" s="56"/>
    </row>
    <row r="7" spans="1:5" ht="45">
      <c r="B7" s="56" t="s">
        <v>107</v>
      </c>
      <c r="C7" s="57">
        <v>45394</v>
      </c>
      <c r="D7" s="71" t="s">
        <v>110</v>
      </c>
      <c r="E7" s="56"/>
    </row>
    <row r="8" spans="1:5">
      <c r="B8" s="56" t="s">
        <v>127</v>
      </c>
      <c r="C8" s="57">
        <v>45413</v>
      </c>
      <c r="D8" s="71" t="s">
        <v>128</v>
      </c>
      <c r="E8" s="56"/>
    </row>
    <row r="9" spans="1:5" ht="45">
      <c r="B9" s="56" t="s">
        <v>171</v>
      </c>
      <c r="C9" s="57">
        <v>45468</v>
      </c>
      <c r="D9" s="71" t="s">
        <v>173</v>
      </c>
      <c r="E9" s="59" t="s">
        <v>172</v>
      </c>
    </row>
    <row r="10" spans="1:5">
      <c r="B10" s="56" t="s">
        <v>176</v>
      </c>
      <c r="C10" s="57">
        <v>45484</v>
      </c>
      <c r="D10" s="71" t="s">
        <v>177</v>
      </c>
      <c r="E10" s="56"/>
    </row>
    <row r="11" spans="1:5" ht="22.5">
      <c r="B11" s="56" t="s">
        <v>184</v>
      </c>
      <c r="C11" s="57">
        <v>45532</v>
      </c>
      <c r="D11" s="71" t="s">
        <v>185</v>
      </c>
      <c r="E11" s="56"/>
    </row>
    <row r="12" spans="1:5">
      <c r="B12" s="56" t="s">
        <v>188</v>
      </c>
      <c r="C12" s="57">
        <v>45555</v>
      </c>
      <c r="D12" s="147" t="s">
        <v>189</v>
      </c>
      <c r="E12" s="56"/>
    </row>
    <row r="13" spans="1:5" ht="45">
      <c r="B13" s="56" t="s">
        <v>190</v>
      </c>
      <c r="C13" s="57">
        <v>45588</v>
      </c>
      <c r="D13" s="71" t="s">
        <v>191</v>
      </c>
      <c r="E13" s="56"/>
    </row>
    <row r="14" spans="1:5" ht="94.5">
      <c r="B14" s="56" t="s">
        <v>250</v>
      </c>
      <c r="C14" s="57">
        <v>45716</v>
      </c>
      <c r="D14" s="59" t="s">
        <v>253</v>
      </c>
      <c r="E14" s="56"/>
    </row>
    <row r="15" spans="1:5" ht="40.5">
      <c r="B15" s="56" t="s">
        <v>254</v>
      </c>
      <c r="C15" s="57">
        <v>45722</v>
      </c>
      <c r="D15" s="59" t="s">
        <v>260</v>
      </c>
      <c r="E15" s="56"/>
    </row>
    <row r="16" spans="1:5">
      <c r="B16" s="56"/>
      <c r="C16" s="56"/>
      <c r="D16" s="56"/>
      <c r="E16" s="56"/>
    </row>
    <row r="17" spans="2:5">
      <c r="B17" s="56"/>
      <c r="C17" s="56"/>
      <c r="D17" s="56"/>
      <c r="E17" s="56"/>
    </row>
    <row r="18" spans="2:5">
      <c r="B18" s="56"/>
      <c r="C18" s="56"/>
      <c r="D18" s="56"/>
      <c r="E18" s="56"/>
    </row>
  </sheetData>
  <sheetProtection algorithmName="SHA-512" hashValue="UuxCNIeOmprmJJeDoUTDIGyA6lJ/BvkdPXoVuOmUjyH+BMB7YZeWWSFICURmsp9XjC9eUqua3DXek9pVpPTBdw==" saltValue="Zno4gX4ps6nxWyjGTiKSi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Ver.5.1</v>
      </c>
    </row>
    <row r="2" spans="1:9">
      <c r="A2" s="477" t="s">
        <v>111</v>
      </c>
      <c r="B2" s="477"/>
      <c r="C2" s="56" t="str">
        <f>"CT0068-"&amp;E4</f>
        <v>CT0068-</v>
      </c>
    </row>
    <row r="3" spans="1:9">
      <c r="G3" s="39" t="s">
        <v>130</v>
      </c>
    </row>
    <row r="4" spans="1:9">
      <c r="B4" s="58" t="s">
        <v>4</v>
      </c>
      <c r="C4" s="61" t="str">
        <f>製品カテゴリ</f>
        <v>安全装置付ショベル</v>
      </c>
      <c r="D4" s="62" t="s">
        <v>112</v>
      </c>
      <c r="E4" s="81" t="s">
        <v>129</v>
      </c>
      <c r="G4" s="476" t="str">
        <f>省力化機能パラメータ</f>
        <v>省力化パラメータなし</v>
      </c>
      <c r="H4" s="476"/>
      <c r="I4" s="476"/>
    </row>
    <row r="5" spans="1:9">
      <c r="B5" s="58" t="s">
        <v>113</v>
      </c>
      <c r="C5" s="56">
        <f>製造事業者名</f>
        <v>0</v>
      </c>
      <c r="E5" s="80" t="str">
        <f>IF(LEN(E4)=6,"OK","入力してください")</f>
        <v>入力してください</v>
      </c>
      <c r="G5" s="476"/>
      <c r="H5" s="476"/>
      <c r="I5" s="476"/>
    </row>
    <row r="6" spans="1:9">
      <c r="B6" s="58" t="s">
        <v>114</v>
      </c>
      <c r="C6" s="56">
        <f>型番</f>
        <v>0</v>
      </c>
      <c r="G6" s="476"/>
      <c r="H6" s="476"/>
      <c r="I6" s="476"/>
    </row>
    <row r="7" spans="1:9">
      <c r="B7" s="42"/>
      <c r="C7" s="202"/>
      <c r="G7" s="476"/>
      <c r="H7" s="476"/>
      <c r="I7" s="476"/>
    </row>
    <row r="8" spans="1:9">
      <c r="C8" s="203"/>
      <c r="G8" s="476"/>
      <c r="H8" s="476"/>
      <c r="I8" s="476"/>
    </row>
    <row r="9" spans="1:9" ht="14.25" thickBot="1"/>
    <row r="10" spans="1:9">
      <c r="D10" s="60" t="s">
        <v>115</v>
      </c>
      <c r="E10" s="62"/>
      <c r="F10" s="60" t="s">
        <v>116</v>
      </c>
      <c r="G10" s="76"/>
      <c r="H10" s="79" t="s">
        <v>126</v>
      </c>
    </row>
    <row r="11" spans="1:9">
      <c r="B11" s="63" t="s">
        <v>5</v>
      </c>
      <c r="C11" s="64" t="s">
        <v>117</v>
      </c>
      <c r="D11" s="63" t="s">
        <v>115</v>
      </c>
      <c r="E11" s="65" t="s">
        <v>118</v>
      </c>
      <c r="F11" s="63" t="s">
        <v>119</v>
      </c>
      <c r="G11" s="77" t="s">
        <v>118</v>
      </c>
      <c r="H11" s="78"/>
    </row>
    <row r="12" spans="1:9" ht="14.25" thickBot="1">
      <c r="B12" s="148" t="s">
        <v>34</v>
      </c>
      <c r="C12" s="149" t="s">
        <v>34</v>
      </c>
      <c r="D12" s="150">
        <f>省力化指数</f>
        <v>1</v>
      </c>
      <c r="E12" s="151" t="str">
        <f>審査結果</f>
        <v>適格</v>
      </c>
      <c r="F12" s="152"/>
      <c r="G12" s="77" t="s">
        <v>192</v>
      </c>
      <c r="H12" s="153" t="str">
        <f>E12</f>
        <v>適格</v>
      </c>
    </row>
  </sheetData>
  <sheetProtection algorithmName="SHA-512" hashValue="cTeSmpoSnCqOgQ83bbX74uNs1CdDpKbSD1YzMnTbgjhUG3ORJyBCpvxR1DR0UHlQU1VQsZ+PchV4FEnpAwTpoQ==" saltValue="3ZN0wJkE/Jbm/pzWXi5Fp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EvnFCfyfXrBWcu4gJe2Xdb7sf30/O3AZ9nm/u6uHzjftS4uyYszfzPrSWbL8p65b6w+ww/K1krbGHV344HTKpw==" saltValue="IHia/jpV3ARTa3H++lcKn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22" t="s">
        <v>193</v>
      </c>
      <c r="E2" s="222"/>
      <c r="F2" s="222"/>
      <c r="G2" s="222"/>
      <c r="H2" s="222"/>
      <c r="I2" s="222"/>
      <c r="J2" s="222"/>
      <c r="K2" s="222"/>
      <c r="L2" s="222"/>
      <c r="M2" s="222"/>
      <c r="N2" s="222"/>
      <c r="O2" s="222"/>
      <c r="P2" s="222"/>
      <c r="Q2" s="222"/>
      <c r="R2" s="222"/>
      <c r="S2" s="222"/>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【安全装置付ショベル】</v>
      </c>
      <c r="D4" s="167"/>
      <c r="E4" s="173"/>
      <c r="F4" s="173"/>
      <c r="G4" s="173"/>
      <c r="H4" s="173"/>
      <c r="I4" s="173"/>
      <c r="J4" s="173"/>
      <c r="K4" s="173"/>
      <c r="L4" s="173"/>
      <c r="M4" s="173"/>
      <c r="N4" s="16"/>
      <c r="O4" s="16"/>
      <c r="P4" s="479" t="s">
        <v>212</v>
      </c>
      <c r="Q4" s="479"/>
      <c r="R4" s="479"/>
      <c r="S4" s="479"/>
    </row>
    <row r="5" spans="2:20" ht="7.5" customHeight="1">
      <c r="D5" s="173"/>
      <c r="E5" s="173"/>
      <c r="F5" s="173"/>
      <c r="G5" s="173"/>
      <c r="H5" s="173"/>
      <c r="I5" s="173"/>
      <c r="J5" s="173"/>
      <c r="K5" s="173"/>
      <c r="L5" s="173"/>
      <c r="M5" s="173"/>
      <c r="N5" s="173"/>
      <c r="O5" s="173"/>
      <c r="P5" s="173"/>
      <c r="Q5" s="173"/>
      <c r="R5" s="173"/>
      <c r="S5" s="173"/>
    </row>
    <row r="6" spans="2:20">
      <c r="D6" s="4" t="s">
        <v>1</v>
      </c>
      <c r="E6" s="480">
        <f>製造事業者名</f>
        <v>0</v>
      </c>
      <c r="F6" s="480"/>
      <c r="G6" s="480"/>
      <c r="H6" s="480"/>
      <c r="I6" s="480"/>
      <c r="J6" s="480"/>
      <c r="K6" s="480"/>
      <c r="L6" s="480"/>
      <c r="M6" s="480"/>
      <c r="N6" s="480"/>
      <c r="O6" s="480"/>
      <c r="P6" s="480"/>
    </row>
    <row r="7" spans="2:20">
      <c r="D7" s="4" t="s">
        <v>2</v>
      </c>
      <c r="E7" s="481">
        <f>型番</f>
        <v>0</v>
      </c>
      <c r="F7" s="481"/>
      <c r="G7" s="481"/>
      <c r="H7" s="481"/>
      <c r="I7" s="481"/>
      <c r="J7" s="481"/>
      <c r="K7" s="481"/>
      <c r="L7" s="481"/>
      <c r="M7" s="481"/>
      <c r="N7" s="481"/>
      <c r="O7" s="481"/>
      <c r="P7" s="481"/>
    </row>
    <row r="9" spans="2:20" ht="13.5" customHeight="1">
      <c r="C9" s="482" t="s">
        <v>261</v>
      </c>
      <c r="D9" s="482"/>
      <c r="E9" s="482"/>
      <c r="F9" s="482"/>
      <c r="G9" s="482"/>
      <c r="H9" s="482"/>
      <c r="I9" s="482"/>
      <c r="J9" s="482"/>
      <c r="K9" s="482"/>
      <c r="L9" s="482"/>
      <c r="M9" s="482"/>
      <c r="N9" s="482"/>
      <c r="O9" s="482"/>
      <c r="P9" s="482"/>
      <c r="Q9" s="482"/>
      <c r="R9" s="482"/>
      <c r="S9" s="482"/>
      <c r="T9" s="154"/>
    </row>
    <row r="10" spans="2:20" ht="13.5" customHeight="1">
      <c r="C10" s="482"/>
      <c r="D10" s="482"/>
      <c r="E10" s="482"/>
      <c r="F10" s="482"/>
      <c r="G10" s="482"/>
      <c r="H10" s="482"/>
      <c r="I10" s="482"/>
      <c r="J10" s="482"/>
      <c r="K10" s="482"/>
      <c r="L10" s="482"/>
      <c r="M10" s="482"/>
      <c r="N10" s="482"/>
      <c r="O10" s="482"/>
      <c r="P10" s="482"/>
      <c r="Q10" s="482"/>
      <c r="R10" s="482"/>
      <c r="S10" s="482"/>
      <c r="T10" s="174"/>
    </row>
    <row r="12" spans="2:20" ht="17.25">
      <c r="B12" s="6"/>
      <c r="C12" s="478" t="s">
        <v>194</v>
      </c>
      <c r="D12" s="478"/>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234</v>
      </c>
      <c r="E14" s="2"/>
      <c r="F14" s="162"/>
      <c r="G14" s="2"/>
      <c r="I14" s="162"/>
      <c r="J14" s="2" t="s">
        <v>206</v>
      </c>
      <c r="K14" s="2" t="str">
        <f>IF(I14&lt;&gt;"","×","")</f>
        <v/>
      </c>
      <c r="L14" s="162">
        <f>5*2-5</f>
        <v>5</v>
      </c>
      <c r="M14" s="2" t="s">
        <v>239</v>
      </c>
      <c r="N14" s="2" t="str">
        <f>IF(L14&lt;&gt;"","÷","")</f>
        <v>÷</v>
      </c>
      <c r="O14" s="162">
        <v>60</v>
      </c>
      <c r="P14" s="2" t="str">
        <f>IF(O14=60,"[分/時間]",IF(O14=3600,"[秒/時間]",""))</f>
        <v>[分/時間]</v>
      </c>
      <c r="Q14" s="2" t="str">
        <f>IF(O14&lt;&gt;"","=","")</f>
        <v>=</v>
      </c>
      <c r="R14" s="165">
        <f>(5*2-5)/60</f>
        <v>8.3333333333333329E-2</v>
      </c>
      <c r="S14" s="2" t="str">
        <f>IF(R14&lt;&gt;"","[時間/日]","")</f>
        <v>[時間/日]</v>
      </c>
      <c r="T14" s="10"/>
    </row>
    <row r="15" spans="2:20">
      <c r="B15" s="9"/>
      <c r="C15" s="87" t="str">
        <f>IF(D15&lt;&gt;"","x2：","")</f>
        <v>x2：</v>
      </c>
      <c r="D15" t="s">
        <v>235</v>
      </c>
      <c r="E15" s="2"/>
      <c r="F15" s="162"/>
      <c r="G15" s="2"/>
      <c r="I15" s="162"/>
      <c r="J15" s="2" t="s">
        <v>206</v>
      </c>
      <c r="K15" s="2" t="str">
        <f t="shared" ref="K15:K28" si="0">IF(I15&lt;&gt;"","×","")</f>
        <v/>
      </c>
      <c r="L15" s="162">
        <f>5*2-5</f>
        <v>5</v>
      </c>
      <c r="M15" s="2" t="s">
        <v>239</v>
      </c>
      <c r="N15" s="2" t="str">
        <f t="shared" ref="N15:N28" si="1">IF(L15&lt;&gt;"","÷","")</f>
        <v>÷</v>
      </c>
      <c r="O15" s="162">
        <v>60</v>
      </c>
      <c r="P15" s="2" t="str">
        <f t="shared" ref="P15:P28" si="2">IF(O15=60,"[分/時間]",IF(O15=3600,"[秒/時間]",""))</f>
        <v>[分/時間]</v>
      </c>
      <c r="Q15" s="2" t="str">
        <f t="shared" ref="Q15:Q28" si="3">IF(O15&lt;&gt;"","=","")</f>
        <v>=</v>
      </c>
      <c r="R15" s="165">
        <f>(5*2-5)/60</f>
        <v>8.3333333333333329E-2</v>
      </c>
      <c r="S15" s="2" t="str">
        <f t="shared" ref="S15:S28" si="4">IF(R15&lt;&gt;"","[時間/日]","")</f>
        <v>[時間/日]</v>
      </c>
      <c r="T15" s="10"/>
    </row>
    <row r="16" spans="2:20">
      <c r="B16" s="9"/>
      <c r="C16" s="87" t="str">
        <f>IF(D16&lt;&gt;"","x3：","")</f>
        <v>x3：</v>
      </c>
      <c r="D16" t="s">
        <v>236</v>
      </c>
      <c r="E16" s="2"/>
      <c r="F16" s="162"/>
      <c r="G16" s="2"/>
      <c r="I16" s="162"/>
      <c r="J16" s="2" t="s">
        <v>206</v>
      </c>
      <c r="K16" s="2" t="str">
        <f t="shared" si="0"/>
        <v/>
      </c>
      <c r="L16" s="162">
        <f>10*2-10</f>
        <v>10</v>
      </c>
      <c r="M16" s="2" t="s">
        <v>239</v>
      </c>
      <c r="N16" s="2" t="str">
        <f t="shared" si="1"/>
        <v>÷</v>
      </c>
      <c r="O16" s="162">
        <v>60</v>
      </c>
      <c r="P16" s="2" t="str">
        <f t="shared" si="2"/>
        <v>[分/時間]</v>
      </c>
      <c r="Q16" s="2" t="str">
        <f t="shared" si="3"/>
        <v>=</v>
      </c>
      <c r="R16" s="165">
        <f>(10*2-10)/60</f>
        <v>0.16666666666666666</v>
      </c>
      <c r="S16" s="2" t="str">
        <f t="shared" si="4"/>
        <v>[時間/日]</v>
      </c>
      <c r="T16" s="10"/>
    </row>
    <row r="17" spans="2:20">
      <c r="B17" s="9"/>
      <c r="C17" s="87" t="str">
        <f>IF(D17&lt;&gt;"","x4：","")</f>
        <v>x4：</v>
      </c>
      <c r="D17" t="s">
        <v>237</v>
      </c>
      <c r="E17" s="2"/>
      <c r="F17" s="162"/>
      <c r="G17" s="2"/>
      <c r="I17" s="162">
        <f>256*機械の誘導に関わる従業員数-256</f>
        <v>256</v>
      </c>
      <c r="J17" s="2" t="s">
        <v>240</v>
      </c>
      <c r="K17" s="2" t="str">
        <f t="shared" si="0"/>
        <v>×</v>
      </c>
      <c r="L17" s="191">
        <f>日当たりの処理回数</f>
        <v>1.77734375</v>
      </c>
      <c r="M17" s="2" t="s">
        <v>241</v>
      </c>
      <c r="N17" s="2" t="str">
        <f t="shared" si="1"/>
        <v>÷</v>
      </c>
      <c r="O17" s="162">
        <v>60</v>
      </c>
      <c r="P17" s="2" t="str">
        <f t="shared" si="2"/>
        <v>[分/時間]</v>
      </c>
      <c r="Q17" s="2" t="str">
        <f t="shared" si="3"/>
        <v>=</v>
      </c>
      <c r="R17" s="165">
        <f>(256*機械の誘導に関わる従業員数-256)*日当たりの処理回数/60</f>
        <v>7.583333333333333</v>
      </c>
      <c r="S17" s="2" t="str">
        <f t="shared" si="4"/>
        <v>[時間/日]</v>
      </c>
      <c r="T17" s="10"/>
    </row>
    <row r="18" spans="2:20">
      <c r="B18" s="9"/>
      <c r="C18" s="87" t="str">
        <f>IF(D18&lt;&gt;"","x5：","")</f>
        <v>x5：</v>
      </c>
      <c r="D18" t="s">
        <v>238</v>
      </c>
      <c r="E18" s="2"/>
      <c r="F18" s="162"/>
      <c r="G18" s="2"/>
      <c r="I18" s="162"/>
      <c r="J18" s="2" t="s">
        <v>206</v>
      </c>
      <c r="K18" s="2" t="str">
        <f t="shared" si="0"/>
        <v/>
      </c>
      <c r="L18" s="162">
        <f>5*2-5</f>
        <v>5</v>
      </c>
      <c r="M18" s="2" t="s">
        <v>239</v>
      </c>
      <c r="N18" s="2" t="str">
        <f t="shared" si="1"/>
        <v>÷</v>
      </c>
      <c r="O18" s="162">
        <v>60</v>
      </c>
      <c r="P18" s="2" t="str">
        <f t="shared" si="2"/>
        <v>[分/時間]</v>
      </c>
      <c r="Q18" s="2" t="str">
        <f t="shared" si="3"/>
        <v>=</v>
      </c>
      <c r="R18" s="165">
        <f>(5*2-5)/60</f>
        <v>8.3333333333333329E-2</v>
      </c>
      <c r="S18" s="2" t="str">
        <f t="shared" si="4"/>
        <v>[時間/日]</v>
      </c>
      <c r="T18" s="10"/>
    </row>
    <row r="19" spans="2:20" hidden="1">
      <c r="B19" s="9"/>
      <c r="C19" s="87" t="str">
        <f>IF(D19&lt;&gt;"","x6：","")</f>
        <v/>
      </c>
      <c r="E19" s="2"/>
      <c r="F19" s="162"/>
      <c r="G19" s="2"/>
      <c r="I19" s="162"/>
      <c r="J19" s="2" t="s">
        <v>206</v>
      </c>
      <c r="K19" s="2" t="str">
        <f t="shared" si="0"/>
        <v/>
      </c>
      <c r="L19" s="162"/>
      <c r="M19" s="2" t="s">
        <v>206</v>
      </c>
      <c r="N19" s="2" t="str">
        <f t="shared" si="1"/>
        <v/>
      </c>
      <c r="O19" s="162"/>
      <c r="P19" s="2" t="str">
        <f t="shared" si="2"/>
        <v/>
      </c>
      <c r="Q19" s="2" t="str">
        <f t="shared" si="3"/>
        <v/>
      </c>
      <c r="R19" s="165"/>
      <c r="S19" s="2" t="str">
        <f t="shared" si="4"/>
        <v/>
      </c>
      <c r="T19" s="10"/>
    </row>
    <row r="20" spans="2:20" hidden="1">
      <c r="B20" s="9"/>
      <c r="C20" s="87" t="str">
        <f>IF(D20&lt;&gt;"","x7：","")</f>
        <v/>
      </c>
      <c r="E20" s="2"/>
      <c r="F20" s="162"/>
      <c r="G20" s="2"/>
      <c r="I20" s="162"/>
      <c r="J20" s="2" t="s">
        <v>206</v>
      </c>
      <c r="K20" s="2" t="str">
        <f t="shared" si="0"/>
        <v/>
      </c>
      <c r="L20" s="162"/>
      <c r="M20" s="2" t="s">
        <v>206</v>
      </c>
      <c r="N20" s="2" t="str">
        <f t="shared" si="1"/>
        <v/>
      </c>
      <c r="O20" s="162"/>
      <c r="P20" s="2" t="str">
        <f t="shared" si="2"/>
        <v/>
      </c>
      <c r="Q20" s="2" t="str">
        <f t="shared" si="3"/>
        <v/>
      </c>
      <c r="R20" s="162"/>
      <c r="S20" s="2" t="str">
        <f t="shared" si="4"/>
        <v/>
      </c>
      <c r="T20" s="10"/>
    </row>
    <row r="21" spans="2:20" hidden="1">
      <c r="B21" s="9"/>
      <c r="C21" s="87" t="str">
        <f>IF(D21&lt;&gt;"","x8：","")</f>
        <v/>
      </c>
      <c r="E21" s="2"/>
      <c r="F21" s="162"/>
      <c r="G21" s="2"/>
      <c r="I21" s="162"/>
      <c r="J21" s="2" t="s">
        <v>206</v>
      </c>
      <c r="K21" s="2" t="str">
        <f t="shared" si="0"/>
        <v/>
      </c>
      <c r="L21" s="162"/>
      <c r="M21" s="2" t="s">
        <v>206</v>
      </c>
      <c r="N21" s="2" t="str">
        <f t="shared" si="1"/>
        <v/>
      </c>
      <c r="O21" s="162"/>
      <c r="P21" s="2" t="str">
        <f t="shared" si="2"/>
        <v/>
      </c>
      <c r="Q21" s="2" t="str">
        <f t="shared" si="3"/>
        <v/>
      </c>
      <c r="R21" s="162"/>
      <c r="S21" s="2" t="str">
        <f t="shared" si="4"/>
        <v/>
      </c>
      <c r="T21" s="10"/>
    </row>
    <row r="22" spans="2:20" hidden="1">
      <c r="B22" s="9"/>
      <c r="C22" s="87" t="str">
        <f>IF(D22&lt;&gt;"","x9：","")</f>
        <v/>
      </c>
      <c r="E22" s="2"/>
      <c r="F22" s="162"/>
      <c r="G22" s="2"/>
      <c r="I22" s="162"/>
      <c r="J22" s="2" t="s">
        <v>206</v>
      </c>
      <c r="K22" s="2" t="str">
        <f t="shared" si="0"/>
        <v/>
      </c>
      <c r="L22" s="162"/>
      <c r="M22" s="2" t="s">
        <v>206</v>
      </c>
      <c r="N22" s="2" t="str">
        <f t="shared" si="1"/>
        <v/>
      </c>
      <c r="O22" s="162"/>
      <c r="P22" s="2" t="str">
        <f t="shared" si="2"/>
        <v/>
      </c>
      <c r="Q22" s="2" t="str">
        <f t="shared" si="3"/>
        <v/>
      </c>
      <c r="R22" s="162"/>
      <c r="S22" s="2" t="str">
        <f t="shared" si="4"/>
        <v/>
      </c>
      <c r="T22" s="10"/>
    </row>
    <row r="23" spans="2:20" hidden="1">
      <c r="B23" s="9"/>
      <c r="C23" s="87" t="str">
        <f>IF(D23&lt;&gt;"","x10：","")</f>
        <v/>
      </c>
      <c r="E23" s="2"/>
      <c r="F23" s="162"/>
      <c r="G23" s="2"/>
      <c r="I23" s="162"/>
      <c r="J23" s="2" t="s">
        <v>206</v>
      </c>
      <c r="K23" s="2" t="str">
        <f t="shared" si="0"/>
        <v/>
      </c>
      <c r="L23" s="162"/>
      <c r="M23" s="2" t="s">
        <v>206</v>
      </c>
      <c r="N23" s="2" t="str">
        <f t="shared" si="1"/>
        <v/>
      </c>
      <c r="O23" s="162"/>
      <c r="P23" s="2" t="str">
        <f t="shared" si="2"/>
        <v/>
      </c>
      <c r="Q23" s="2" t="str">
        <f t="shared" si="3"/>
        <v/>
      </c>
      <c r="R23" s="162"/>
      <c r="S23" s="2" t="str">
        <f t="shared" si="4"/>
        <v/>
      </c>
      <c r="T23" s="10"/>
    </row>
    <row r="24" spans="2:20" hidden="1">
      <c r="B24" s="9"/>
      <c r="C24" s="87" t="str">
        <f>IF(D24&lt;&gt;"","x11：","")</f>
        <v/>
      </c>
      <c r="E24" s="2"/>
      <c r="F24" s="162"/>
      <c r="G24" s="2"/>
      <c r="I24" s="162"/>
      <c r="J24" s="2" t="s">
        <v>206</v>
      </c>
      <c r="K24" s="2" t="str">
        <f t="shared" si="0"/>
        <v/>
      </c>
      <c r="L24" s="162"/>
      <c r="M24" s="2" t="s">
        <v>206</v>
      </c>
      <c r="N24" s="2" t="str">
        <f t="shared" si="1"/>
        <v/>
      </c>
      <c r="O24" s="162"/>
      <c r="P24" s="2" t="str">
        <f t="shared" si="2"/>
        <v/>
      </c>
      <c r="Q24" s="2" t="str">
        <f t="shared" si="3"/>
        <v/>
      </c>
      <c r="R24" s="162"/>
      <c r="S24" s="2" t="str">
        <f t="shared" si="4"/>
        <v/>
      </c>
      <c r="T24" s="10"/>
    </row>
    <row r="25" spans="2:20" hidden="1">
      <c r="B25" s="9"/>
      <c r="C25" s="87" t="str">
        <f>IF(D25&lt;&gt;"","x12：","")</f>
        <v/>
      </c>
      <c r="E25" s="2"/>
      <c r="F25" s="162"/>
      <c r="G25" s="2"/>
      <c r="I25" s="162"/>
      <c r="J25" s="2" t="s">
        <v>206</v>
      </c>
      <c r="K25" s="2" t="str">
        <f t="shared" si="0"/>
        <v/>
      </c>
      <c r="L25" s="162"/>
      <c r="M25" s="2" t="s">
        <v>206</v>
      </c>
      <c r="N25" s="2" t="str">
        <f t="shared" si="1"/>
        <v/>
      </c>
      <c r="O25" s="162"/>
      <c r="P25" s="2" t="str">
        <f t="shared" si="2"/>
        <v/>
      </c>
      <c r="Q25" s="2" t="str">
        <f t="shared" si="3"/>
        <v/>
      </c>
      <c r="R25" s="162"/>
      <c r="S25" s="2" t="str">
        <f t="shared" si="4"/>
        <v/>
      </c>
      <c r="T25" s="10"/>
    </row>
    <row r="26" spans="2:20" hidden="1">
      <c r="B26" s="9"/>
      <c r="C26" s="87" t="str">
        <f>IF(D26&lt;&gt;"","x13：","")</f>
        <v/>
      </c>
      <c r="E26" s="2"/>
      <c r="F26" s="162"/>
      <c r="G26" s="2"/>
      <c r="I26" s="162"/>
      <c r="J26" s="2" t="s">
        <v>206</v>
      </c>
      <c r="K26" s="2" t="str">
        <f t="shared" si="0"/>
        <v/>
      </c>
      <c r="L26" s="162"/>
      <c r="M26" s="2" t="s">
        <v>206</v>
      </c>
      <c r="N26" s="2" t="str">
        <f t="shared" si="1"/>
        <v/>
      </c>
      <c r="O26" s="162"/>
      <c r="P26" s="2" t="str">
        <f t="shared" si="2"/>
        <v/>
      </c>
      <c r="Q26" s="2" t="str">
        <f t="shared" si="3"/>
        <v/>
      </c>
      <c r="R26" s="162"/>
      <c r="S26" s="2" t="str">
        <f t="shared" si="4"/>
        <v/>
      </c>
      <c r="T26" s="10"/>
    </row>
    <row r="27" spans="2:20" hidden="1">
      <c r="B27" s="9"/>
      <c r="C27" s="87" t="str">
        <f>IF(D27&lt;&gt;"","x14：","")</f>
        <v/>
      </c>
      <c r="E27" s="2"/>
      <c r="F27" s="162"/>
      <c r="G27" s="2"/>
      <c r="I27" s="162"/>
      <c r="J27" s="2" t="s">
        <v>206</v>
      </c>
      <c r="K27" s="2" t="str">
        <f t="shared" si="0"/>
        <v/>
      </c>
      <c r="L27" s="162"/>
      <c r="M27" s="2" t="s">
        <v>206</v>
      </c>
      <c r="N27" s="2" t="str">
        <f t="shared" si="1"/>
        <v/>
      </c>
      <c r="O27" s="162"/>
      <c r="P27" s="2" t="str">
        <f t="shared" si="2"/>
        <v/>
      </c>
      <c r="Q27" s="2" t="str">
        <f t="shared" si="3"/>
        <v/>
      </c>
      <c r="R27" s="162"/>
      <c r="S27" s="2" t="str">
        <f t="shared" si="4"/>
        <v/>
      </c>
      <c r="T27" s="10"/>
    </row>
    <row r="28" spans="2:20" hidden="1">
      <c r="B28" s="9"/>
      <c r="C28" s="87" t="str">
        <f>IF(D28&lt;&gt;"","x15：","")</f>
        <v/>
      </c>
      <c r="E28" s="2"/>
      <c r="F28" s="162"/>
      <c r="G28" s="2"/>
      <c r="I28" s="162"/>
      <c r="J28" s="2" t="s">
        <v>206</v>
      </c>
      <c r="K28" s="2" t="str">
        <f t="shared" si="0"/>
        <v/>
      </c>
      <c r="L28" s="162"/>
      <c r="M28" s="2" t="s">
        <v>206</v>
      </c>
      <c r="N28" s="2" t="str">
        <f t="shared" si="1"/>
        <v/>
      </c>
      <c r="O28" s="162"/>
      <c r="P28" s="2" t="str">
        <f t="shared" si="2"/>
        <v/>
      </c>
      <c r="Q28" s="2" t="str">
        <f t="shared" si="3"/>
        <v/>
      </c>
      <c r="R28" s="162"/>
      <c r="S28" s="2" t="str">
        <f t="shared" si="4"/>
        <v/>
      </c>
      <c r="T28" s="10"/>
    </row>
    <row r="29" spans="2:20">
      <c r="B29" s="9"/>
      <c r="C29" s="7" t="s">
        <v>197</v>
      </c>
      <c r="D29" s="7"/>
      <c r="E29" s="7"/>
      <c r="F29" s="13"/>
      <c r="G29" s="13"/>
      <c r="H29" s="13"/>
      <c r="I29" s="13"/>
      <c r="J29" s="13"/>
      <c r="K29" s="13"/>
      <c r="L29" s="13"/>
      <c r="M29" s="13"/>
      <c r="N29" s="13"/>
      <c r="O29" s="13"/>
      <c r="P29" s="13"/>
      <c r="Q29" s="13"/>
      <c r="R29" s="168">
        <f>SUM(R14:R28)</f>
        <v>7.9999999999999991</v>
      </c>
      <c r="S29" s="13" t="s">
        <v>196</v>
      </c>
      <c r="T29" s="10"/>
    </row>
    <row r="30" spans="2:20">
      <c r="B30" s="9"/>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c r="F32" s="162"/>
      <c r="G32" s="2"/>
      <c r="I32" s="162"/>
      <c r="J32" s="2"/>
      <c r="K32" s="2"/>
      <c r="L32" s="162"/>
      <c r="M32" s="2"/>
      <c r="N32" s="2"/>
      <c r="O32" s="162"/>
      <c r="P32" s="2" t="str">
        <f>IF(O32=60,"[分/時間]",IF(O32=3600,"[秒/時間]",""))</f>
        <v/>
      </c>
      <c r="Q32" s="2"/>
      <c r="R32" s="165"/>
      <c r="S32" s="2"/>
      <c r="T32" s="10"/>
    </row>
    <row r="33" spans="2:20" hidden="1">
      <c r="B33" s="9"/>
      <c r="C33" s="87" t="str">
        <f>IF(D33&lt;&gt;"","y2：","")</f>
        <v/>
      </c>
      <c r="F33" s="162"/>
      <c r="G33" s="2"/>
      <c r="I33" s="162"/>
      <c r="J33" s="2" t="s">
        <v>206</v>
      </c>
      <c r="K33" s="2" t="str">
        <f t="shared" ref="K33:K46" si="5">IF(I33&lt;&gt;"","×","")</f>
        <v/>
      </c>
      <c r="L33" s="162"/>
      <c r="M33" s="2" t="s">
        <v>206</v>
      </c>
      <c r="N33" s="2" t="str">
        <f t="shared" ref="N33:N46" si="6">IF(L33&lt;&gt;"","÷","")</f>
        <v/>
      </c>
      <c r="O33" s="162"/>
      <c r="P33" s="2" t="str">
        <f t="shared" ref="P33:P46" si="7">IF(O33=60,"[分/時間]",IF(O33=3600,"[秒/時間]",""))</f>
        <v/>
      </c>
      <c r="Q33" s="2" t="str">
        <f t="shared" ref="Q33:Q46" si="8">IF(O33&lt;&gt;"","=","")</f>
        <v/>
      </c>
      <c r="R33" s="165"/>
      <c r="S33" s="2" t="str">
        <f t="shared" ref="S33:S46" si="9">IF(R33&lt;&gt;"","[時間/日]","")</f>
        <v/>
      </c>
      <c r="T33" s="10"/>
    </row>
    <row r="34" spans="2:20" hidden="1">
      <c r="B34" s="9"/>
      <c r="C34" s="87" t="str">
        <f>IF(D34&lt;&gt;"","y3：","")</f>
        <v/>
      </c>
      <c r="F34" s="162"/>
      <c r="G34" s="2"/>
      <c r="I34" s="162"/>
      <c r="J34" s="2" t="s">
        <v>206</v>
      </c>
      <c r="K34" s="2" t="str">
        <f t="shared" si="5"/>
        <v/>
      </c>
      <c r="L34" s="162"/>
      <c r="M34" s="2" t="s">
        <v>206</v>
      </c>
      <c r="N34" s="2" t="str">
        <f t="shared" si="6"/>
        <v/>
      </c>
      <c r="O34" s="162"/>
      <c r="P34" s="2" t="str">
        <f t="shared" si="7"/>
        <v/>
      </c>
      <c r="Q34" s="2" t="str">
        <f t="shared" si="8"/>
        <v/>
      </c>
      <c r="R34" s="165"/>
      <c r="S34" s="2" t="str">
        <f t="shared" si="9"/>
        <v/>
      </c>
      <c r="T34" s="10"/>
    </row>
    <row r="35" spans="2:20" hidden="1">
      <c r="B35" s="9"/>
      <c r="C35" s="87" t="str">
        <f>IF(D35&lt;&gt;"","y4：","")</f>
        <v/>
      </c>
      <c r="F35" s="162"/>
      <c r="G35" s="2"/>
      <c r="I35" s="162"/>
      <c r="J35" s="2" t="s">
        <v>206</v>
      </c>
      <c r="K35" s="2" t="str">
        <f t="shared" si="5"/>
        <v/>
      </c>
      <c r="L35" s="162"/>
      <c r="M35" s="2" t="s">
        <v>206</v>
      </c>
      <c r="N35" s="2" t="str">
        <f t="shared" si="6"/>
        <v/>
      </c>
      <c r="O35" s="162"/>
      <c r="P35" s="2" t="str">
        <f t="shared" si="7"/>
        <v/>
      </c>
      <c r="Q35" s="2" t="str">
        <f t="shared" si="8"/>
        <v/>
      </c>
      <c r="R35" s="165"/>
      <c r="S35" s="2" t="str">
        <f t="shared" si="9"/>
        <v/>
      </c>
      <c r="T35" s="10"/>
    </row>
    <row r="36" spans="2:20" hidden="1">
      <c r="B36" s="9"/>
      <c r="C36" s="87" t="str">
        <f>IF(D36&lt;&gt;"","y5：","")</f>
        <v/>
      </c>
      <c r="F36" s="162"/>
      <c r="G36" s="2"/>
      <c r="I36" s="162"/>
      <c r="J36" s="2" t="s">
        <v>206</v>
      </c>
      <c r="K36" s="2" t="str">
        <f t="shared" si="5"/>
        <v/>
      </c>
      <c r="L36" s="162"/>
      <c r="M36" s="2" t="s">
        <v>206</v>
      </c>
      <c r="N36" s="2" t="str">
        <f t="shared" si="6"/>
        <v/>
      </c>
      <c r="O36" s="162"/>
      <c r="P36" s="2" t="str">
        <f t="shared" si="7"/>
        <v/>
      </c>
      <c r="Q36" s="2" t="str">
        <f t="shared" si="8"/>
        <v/>
      </c>
      <c r="R36" s="165"/>
      <c r="S36" s="2" t="str">
        <f t="shared" si="9"/>
        <v/>
      </c>
      <c r="T36" s="10"/>
    </row>
    <row r="37" spans="2:20" hidden="1">
      <c r="B37" s="9"/>
      <c r="C37" s="87" t="str">
        <f>IF(D37&lt;&gt;"","y6：","")</f>
        <v/>
      </c>
      <c r="F37" s="162"/>
      <c r="G37" s="2"/>
      <c r="I37" s="162"/>
      <c r="J37" s="2" t="s">
        <v>206</v>
      </c>
      <c r="K37" s="2" t="str">
        <f t="shared" si="5"/>
        <v/>
      </c>
      <c r="L37" s="162"/>
      <c r="M37" s="2" t="s">
        <v>206</v>
      </c>
      <c r="N37" s="2" t="str">
        <f t="shared" si="6"/>
        <v/>
      </c>
      <c r="O37" s="162"/>
      <c r="P37" s="2" t="str">
        <f t="shared" si="7"/>
        <v/>
      </c>
      <c r="Q37" s="2" t="str">
        <f t="shared" si="8"/>
        <v/>
      </c>
      <c r="R37" s="165"/>
      <c r="S37" s="2" t="str">
        <f t="shared" si="9"/>
        <v/>
      </c>
      <c r="T37" s="10"/>
    </row>
    <row r="38" spans="2:20" hidden="1">
      <c r="B38" s="9"/>
      <c r="C38" s="87" t="str">
        <f>IF(D38&lt;&gt;"","y7：","")</f>
        <v/>
      </c>
      <c r="F38" s="162"/>
      <c r="G38" s="2"/>
      <c r="I38" s="162"/>
      <c r="J38" s="2" t="s">
        <v>206</v>
      </c>
      <c r="K38" s="2" t="str">
        <f t="shared" si="5"/>
        <v/>
      </c>
      <c r="L38" s="162"/>
      <c r="M38" s="2" t="s">
        <v>206</v>
      </c>
      <c r="N38" s="2" t="str">
        <f t="shared" si="6"/>
        <v/>
      </c>
      <c r="O38" s="162"/>
      <c r="P38" s="2" t="str">
        <f t="shared" si="7"/>
        <v/>
      </c>
      <c r="Q38" s="2" t="str">
        <f t="shared" si="8"/>
        <v/>
      </c>
      <c r="R38" s="165"/>
      <c r="S38" s="2" t="str">
        <f t="shared" si="9"/>
        <v/>
      </c>
      <c r="T38" s="10"/>
    </row>
    <row r="39" spans="2:20" hidden="1">
      <c r="B39" s="9"/>
      <c r="C39" s="87" t="str">
        <f>IF(D39&lt;&gt;"","y8：","")</f>
        <v/>
      </c>
      <c r="F39" s="162"/>
      <c r="G39" s="2"/>
      <c r="I39" s="162"/>
      <c r="J39" s="2" t="s">
        <v>206</v>
      </c>
      <c r="K39" s="2" t="str">
        <f t="shared" si="5"/>
        <v/>
      </c>
      <c r="L39" s="162"/>
      <c r="M39" s="2" t="s">
        <v>206</v>
      </c>
      <c r="N39" s="2" t="str">
        <f t="shared" si="6"/>
        <v/>
      </c>
      <c r="O39" s="162"/>
      <c r="P39" s="2" t="str">
        <f t="shared" si="7"/>
        <v/>
      </c>
      <c r="Q39" s="2" t="str">
        <f t="shared" si="8"/>
        <v/>
      </c>
      <c r="R39" s="162"/>
      <c r="S39" s="2" t="str">
        <f t="shared" si="9"/>
        <v/>
      </c>
      <c r="T39" s="10"/>
    </row>
    <row r="40" spans="2:20" hidden="1">
      <c r="B40" s="9"/>
      <c r="C40" s="87" t="str">
        <f>IF(D40&lt;&gt;"","y9：","")</f>
        <v/>
      </c>
      <c r="F40" s="162"/>
      <c r="G40" s="2"/>
      <c r="I40" s="162"/>
      <c r="J40" s="2" t="s">
        <v>206</v>
      </c>
      <c r="K40" s="2" t="str">
        <f t="shared" si="5"/>
        <v/>
      </c>
      <c r="L40" s="162"/>
      <c r="M40" s="2" t="s">
        <v>206</v>
      </c>
      <c r="N40" s="2" t="str">
        <f t="shared" si="6"/>
        <v/>
      </c>
      <c r="O40" s="162"/>
      <c r="P40" s="2" t="str">
        <f t="shared" si="7"/>
        <v/>
      </c>
      <c r="Q40" s="2" t="str">
        <f t="shared" si="8"/>
        <v/>
      </c>
      <c r="R40" s="162"/>
      <c r="S40" s="2" t="str">
        <f t="shared" si="9"/>
        <v/>
      </c>
      <c r="T40" s="10"/>
    </row>
    <row r="41" spans="2:20" hidden="1">
      <c r="B41" s="9"/>
      <c r="C41" s="87" t="str">
        <f>IF(D41&lt;&gt;"","y10：","")</f>
        <v/>
      </c>
      <c r="F41" s="162"/>
      <c r="G41" s="2"/>
      <c r="I41" s="162"/>
      <c r="J41" s="2" t="s">
        <v>206</v>
      </c>
      <c r="K41" s="2" t="str">
        <f t="shared" si="5"/>
        <v/>
      </c>
      <c r="L41" s="162"/>
      <c r="M41" s="2" t="s">
        <v>206</v>
      </c>
      <c r="N41" s="2" t="str">
        <f t="shared" si="6"/>
        <v/>
      </c>
      <c r="O41" s="162"/>
      <c r="P41" s="2" t="str">
        <f t="shared" si="7"/>
        <v/>
      </c>
      <c r="Q41" s="2" t="str">
        <f t="shared" si="8"/>
        <v/>
      </c>
      <c r="R41" s="162"/>
      <c r="S41" s="2" t="str">
        <f t="shared" si="9"/>
        <v/>
      </c>
      <c r="T41" s="10"/>
    </row>
    <row r="42" spans="2:20" hidden="1">
      <c r="B42" s="9"/>
      <c r="C42" s="87" t="str">
        <f>IF(D42&lt;&gt;"","y11：","")</f>
        <v/>
      </c>
      <c r="F42" s="162"/>
      <c r="G42" s="2"/>
      <c r="I42" s="162"/>
      <c r="J42" s="2" t="s">
        <v>206</v>
      </c>
      <c r="K42" s="2" t="str">
        <f t="shared" si="5"/>
        <v/>
      </c>
      <c r="L42" s="162"/>
      <c r="M42" s="2" t="s">
        <v>206</v>
      </c>
      <c r="N42" s="2" t="str">
        <f t="shared" si="6"/>
        <v/>
      </c>
      <c r="O42" s="162"/>
      <c r="P42" s="2" t="str">
        <f t="shared" si="7"/>
        <v/>
      </c>
      <c r="Q42" s="2" t="str">
        <f t="shared" si="8"/>
        <v/>
      </c>
      <c r="R42" s="162"/>
      <c r="S42" s="2" t="str">
        <f t="shared" si="9"/>
        <v/>
      </c>
      <c r="T42" s="10"/>
    </row>
    <row r="43" spans="2:20" hidden="1">
      <c r="B43" s="9"/>
      <c r="C43" s="87" t="str">
        <f>IF(D43&lt;&gt;"","y12：","")</f>
        <v/>
      </c>
      <c r="F43" s="162"/>
      <c r="G43" s="2"/>
      <c r="I43" s="162"/>
      <c r="J43" s="2" t="s">
        <v>206</v>
      </c>
      <c r="K43" s="2" t="str">
        <f t="shared" si="5"/>
        <v/>
      </c>
      <c r="L43" s="162"/>
      <c r="M43" s="2" t="s">
        <v>206</v>
      </c>
      <c r="N43" s="2" t="str">
        <f t="shared" si="6"/>
        <v/>
      </c>
      <c r="O43" s="162"/>
      <c r="P43" s="2" t="str">
        <f t="shared" si="7"/>
        <v/>
      </c>
      <c r="Q43" s="2" t="str">
        <f t="shared" si="8"/>
        <v/>
      </c>
      <c r="R43" s="162"/>
      <c r="S43" s="2" t="str">
        <f t="shared" si="9"/>
        <v/>
      </c>
      <c r="T43" s="10"/>
    </row>
    <row r="44" spans="2:20" hidden="1">
      <c r="B44" s="9"/>
      <c r="C44" s="87" t="str">
        <f>IF(D44&lt;&gt;"","y13：","")</f>
        <v/>
      </c>
      <c r="F44" s="162"/>
      <c r="G44" s="2"/>
      <c r="I44" s="162"/>
      <c r="J44" s="2" t="s">
        <v>206</v>
      </c>
      <c r="K44" s="2" t="str">
        <f t="shared" si="5"/>
        <v/>
      </c>
      <c r="L44" s="162"/>
      <c r="M44" s="2" t="s">
        <v>206</v>
      </c>
      <c r="N44" s="2" t="str">
        <f t="shared" si="6"/>
        <v/>
      </c>
      <c r="O44" s="162"/>
      <c r="P44" s="2" t="str">
        <f t="shared" si="7"/>
        <v/>
      </c>
      <c r="Q44" s="2" t="str">
        <f t="shared" si="8"/>
        <v/>
      </c>
      <c r="R44" s="162"/>
      <c r="S44" s="2" t="str">
        <f t="shared" si="9"/>
        <v/>
      </c>
      <c r="T44" s="10"/>
    </row>
    <row r="45" spans="2:20" hidden="1">
      <c r="B45" s="9"/>
      <c r="C45" s="87" t="str">
        <f>IF(D45&lt;&gt;"","y14：","")</f>
        <v/>
      </c>
      <c r="F45" s="162"/>
      <c r="G45" s="2"/>
      <c r="I45" s="162"/>
      <c r="J45" s="2" t="s">
        <v>206</v>
      </c>
      <c r="K45" s="2" t="str">
        <f t="shared" si="5"/>
        <v/>
      </c>
      <c r="L45" s="162"/>
      <c r="M45" s="2" t="s">
        <v>206</v>
      </c>
      <c r="N45" s="2" t="str">
        <f t="shared" si="6"/>
        <v/>
      </c>
      <c r="O45" s="162"/>
      <c r="P45" s="2" t="str">
        <f t="shared" si="7"/>
        <v/>
      </c>
      <c r="Q45" s="2" t="str">
        <f t="shared" si="8"/>
        <v/>
      </c>
      <c r="R45" s="162"/>
      <c r="S45" s="2" t="str">
        <f t="shared" si="9"/>
        <v/>
      </c>
      <c r="T45" s="10"/>
    </row>
    <row r="46" spans="2:20" hidden="1">
      <c r="B46" s="9"/>
      <c r="C46" s="87" t="str">
        <f>IF(D46&lt;&gt;"","y15：","")</f>
        <v/>
      </c>
      <c r="F46" s="162"/>
      <c r="G46" s="2"/>
      <c r="I46" s="162"/>
      <c r="J46" s="2" t="s">
        <v>206</v>
      </c>
      <c r="K46" s="2" t="str">
        <f t="shared" si="5"/>
        <v/>
      </c>
      <c r="L46" s="162"/>
      <c r="M46" s="2" t="s">
        <v>206</v>
      </c>
      <c r="N46" s="2" t="str">
        <f t="shared" si="6"/>
        <v/>
      </c>
      <c r="O46" s="162"/>
      <c r="P46" s="2" t="str">
        <f t="shared" si="7"/>
        <v/>
      </c>
      <c r="Q46" s="2" t="str">
        <f t="shared" si="8"/>
        <v/>
      </c>
      <c r="R46" s="162"/>
      <c r="S46" s="2" t="str">
        <f t="shared" si="9"/>
        <v/>
      </c>
      <c r="T46" s="10"/>
    </row>
    <row r="47" spans="2:20">
      <c r="B47" s="9"/>
      <c r="C47" s="7" t="s">
        <v>198</v>
      </c>
      <c r="D47" s="7"/>
      <c r="E47" s="7"/>
      <c r="F47" s="13"/>
      <c r="G47" s="13"/>
      <c r="H47" s="13"/>
      <c r="I47" s="13"/>
      <c r="J47" s="13"/>
      <c r="K47" s="13"/>
      <c r="L47" s="13"/>
      <c r="M47" s="13"/>
      <c r="N47" s="13"/>
      <c r="O47" s="13"/>
      <c r="P47" s="13"/>
      <c r="Q47" s="13"/>
      <c r="R47" s="168">
        <f>SUM(R32:R46)</f>
        <v>0</v>
      </c>
      <c r="S47" s="13" t="s">
        <v>196</v>
      </c>
      <c r="T47" s="10"/>
    </row>
    <row r="48" spans="2:20">
      <c r="B48" s="9"/>
      <c r="C48" t="str">
        <f>IF(D32="","","(=y1")&amp;IF(D33="","","+y2")&amp;IF(D34="","","+y3")&amp;IF(D35="","","+y4")&amp;IF(D36="","","+y5")&amp;IF(D37="","","+y6")&amp;IF(D38="","","+y7")&amp;IF(D39="","","+y8")&amp;IF(D40="","","+y9")&amp;IF(D41="","","+y10")&amp;IF(D42="","","+y11")&amp;IF(D43="","","+y12")&amp;IF(D44="","","+y13")&amp;IF(D45="","","+y14")&amp;IF(D46="","","+y15")&amp;IF(D32="","",")")</f>
        <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199</v>
      </c>
      <c r="E50" s="4"/>
      <c r="F50" s="163"/>
      <c r="G50" s="2"/>
      <c r="H50" s="164" t="s">
        <v>200</v>
      </c>
      <c r="I50" s="158">
        <f>R29</f>
        <v>7.9999999999999991</v>
      </c>
      <c r="J50" s="2" t="s">
        <v>196</v>
      </c>
      <c r="K50" s="2" t="s">
        <v>34</v>
      </c>
      <c r="L50" s="165">
        <f>R47</f>
        <v>0</v>
      </c>
      <c r="M50" s="5" t="s">
        <v>207</v>
      </c>
      <c r="N50" s="2" t="s">
        <v>201</v>
      </c>
      <c r="O50" s="158">
        <f>R29</f>
        <v>7.9999999999999991</v>
      </c>
      <c r="P50" s="2" t="s">
        <v>196</v>
      </c>
      <c r="Q50" s="2" t="s">
        <v>195</v>
      </c>
      <c r="R50" s="169">
        <f>ROUND((I50-L50)/O50,2)</f>
        <v>1</v>
      </c>
      <c r="S50" s="2" t="s">
        <v>202</v>
      </c>
      <c r="T50" s="10"/>
    </row>
    <row r="51" spans="2:21">
      <c r="B51" s="9"/>
      <c r="C51" s="159" t="s">
        <v>203</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204</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126</v>
      </c>
      <c r="R57" s="171" t="str">
        <f>IF(審査結果="適格","〇","△")</f>
        <v>〇</v>
      </c>
      <c r="T57" s="10"/>
    </row>
    <row r="58" spans="2:21" ht="5.25" customHeight="1">
      <c r="M58" s="11"/>
      <c r="N58" s="1"/>
      <c r="O58" s="1"/>
      <c r="P58" s="1"/>
      <c r="Q58" s="1"/>
      <c r="R58" s="1"/>
      <c r="S58" s="1"/>
      <c r="T58" s="12"/>
    </row>
  </sheetData>
  <sheetProtection algorithmName="SHA-512" hashValue="2eVvmKia4+beKn943KErUaFSszXQu1nucyErK/KcQNVb4q4DOlkm0cN1fGclfD3fwupdNyS19uoalHm9ixbXIg==" saltValue="CTMSNQVzY7T0Ha1dI7C3ug==" spinCount="100000" sheet="1" objects="1" scenarios="1"/>
  <mergeCells count="6">
    <mergeCell ref="C12:D12"/>
    <mergeCell ref="D2:S2"/>
    <mergeCell ref="P4:S4"/>
    <mergeCell ref="E6:P6"/>
    <mergeCell ref="E7:P7"/>
    <mergeCell ref="C9:S10"/>
  </mergeCells>
  <phoneticPr fontId="1"/>
  <conditionalFormatting sqref="I14:I28">
    <cfRule type="expression" dxfId="11" priority="13">
      <formula>IF(I14="",TRUE,FALSE)</formula>
    </cfRule>
  </conditionalFormatting>
  <conditionalFormatting sqref="I32:I46">
    <cfRule type="expression" dxfId="10" priority="9">
      <formula>IF(I32="",TRUE,FALSE)</formula>
    </cfRule>
  </conditionalFormatting>
  <conditionalFormatting sqref="J14:J28">
    <cfRule type="expression" dxfId="9" priority="1">
      <formula>IF(I14="",TRUE,FALSE)</formula>
    </cfRule>
  </conditionalFormatting>
  <conditionalFormatting sqref="J32:J46">
    <cfRule type="expression" dxfId="8" priority="3">
      <formula>IF(I32="",TRUE,FALSE)</formula>
    </cfRule>
  </conditionalFormatting>
  <conditionalFormatting sqref="L14:L28">
    <cfRule type="expression" dxfId="7" priority="12">
      <formula>IF(L14="",TRUE,FALSE)</formula>
    </cfRule>
  </conditionalFormatting>
  <conditionalFormatting sqref="L32:L46">
    <cfRule type="expression" dxfId="6" priority="8">
      <formula>IF(L32="",TRUE,FALSE)</formula>
    </cfRule>
  </conditionalFormatting>
  <conditionalFormatting sqref="M14:M28">
    <cfRule type="expression" dxfId="5" priority="4">
      <formula>IF(L14="",TRUE,FALSE)</formula>
    </cfRule>
  </conditionalFormatting>
  <conditionalFormatting sqref="M32:M46">
    <cfRule type="expression" dxfId="4" priority="2">
      <formula>IF(L32="",TRUE,FALSE)</formula>
    </cfRule>
  </conditionalFormatting>
  <conditionalFormatting sqref="O14:O28">
    <cfRule type="expression" dxfId="3" priority="11">
      <formula>IF(O14="",TRUE,FALSE)</formula>
    </cfRule>
  </conditionalFormatting>
  <conditionalFormatting sqref="O32:O46">
    <cfRule type="expression" dxfId="2" priority="7">
      <formula>IF(O32="",TRUE,FALSE)</formula>
    </cfRule>
  </conditionalFormatting>
  <conditionalFormatting sqref="R14:R28">
    <cfRule type="expression" dxfId="1" priority="10">
      <formula>IF(R14="",TRUE,FALSE)</formula>
    </cfRule>
  </conditionalFormatting>
  <conditionalFormatting sqref="R32:R46">
    <cfRule type="expression" dxfId="0" priority="6">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307f33d5-412e-42f7-880e-964369499a37"/>
    <ds:schemaRef ds:uri="5096ed87-1394-41ba-9857-c6b625d49cbd"/>
    <ds:schemaRef ds:uri="http://www.w3.org/XML/1998/namespace"/>
  </ds:schemaRefs>
</ds:datastoreItem>
</file>

<file path=customXml/itemProps2.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機械の誘導に関わる従業員数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日当たりの処理回数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2025-02-26T12:56:48Z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