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E3989B2E-64DE-461A-9CA8-A1F422B4E83E}" xr6:coauthVersionLast="47" xr6:coauthVersionMax="47" xr10:uidLastSave="{00000000-0000-0000-0000-000000000000}"/>
  <workbookProtection workbookAlgorithmName="SHA-512" workbookHashValue="D6NeRe77VaBM8AN1MsPBNLXzr9VctUVfche2Ft90/IWR4lGtwORm67N9x8xmvG9uWQbXFTPsjExeGYvAiM25Ng==" workbookSaltValue="UBHsQWwxj2EgI5jw4ufnVw==" workbookSpinCount="100000" lockStructure="1"/>
  <bookViews>
    <workbookView xWindow="-108"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44" r:id="rId9"/>
    <sheet name="利用が想定される中小企業" sheetId="45"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利用が想定される中小企業!$A$1:$E$5</definedName>
    <definedName name="ワーク搬送補助機能装置">'①製品審査申請書（工業会用）'!$G$26</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'①製品審査申請書（工業会用）'!$L$26</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日当たりの加工ロット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44" l="1"/>
  <c r="L35" i="44"/>
  <c r="I35" i="44"/>
  <c r="L34" i="44"/>
  <c r="I34" i="44"/>
  <c r="L33" i="44"/>
  <c r="I33" i="44"/>
  <c r="L32" i="44"/>
  <c r="L17" i="44"/>
  <c r="L16" i="44"/>
  <c r="L15" i="44"/>
  <c r="I15" i="44"/>
  <c r="L14" i="44"/>
  <c r="R36" i="44"/>
  <c r="R35" i="44"/>
  <c r="R34" i="44"/>
  <c r="R33" i="44"/>
  <c r="R32" i="44"/>
  <c r="R17" i="44"/>
  <c r="R16" i="44"/>
  <c r="R15" i="44"/>
  <c r="R14" i="44"/>
  <c r="D5" i="45"/>
  <c r="C2" i="35" l="1"/>
  <c r="J37" i="44" l="1"/>
  <c r="J38" i="44"/>
  <c r="J39" i="44"/>
  <c r="J40" i="44"/>
  <c r="J41" i="44"/>
  <c r="J42" i="44"/>
  <c r="J43" i="44"/>
  <c r="J44" i="44"/>
  <c r="J45" i="44"/>
  <c r="J46" i="44"/>
  <c r="J18" i="44"/>
  <c r="J19" i="44"/>
  <c r="J20" i="44"/>
  <c r="J21" i="44"/>
  <c r="J22" i="44"/>
  <c r="J23" i="44"/>
  <c r="J24" i="44"/>
  <c r="J25" i="44"/>
  <c r="J26" i="44"/>
  <c r="J27" i="44"/>
  <c r="J28" i="44"/>
  <c r="J17" i="43"/>
  <c r="C32" i="44"/>
  <c r="C48" i="44"/>
  <c r="R47" i="44"/>
  <c r="L50" i="44" s="1"/>
  <c r="S46" i="44"/>
  <c r="Q46" i="44"/>
  <c r="P46" i="44"/>
  <c r="N46" i="44"/>
  <c r="K46" i="44"/>
  <c r="C46" i="44"/>
  <c r="S45" i="44"/>
  <c r="Q45" i="44"/>
  <c r="P45" i="44"/>
  <c r="N45" i="44"/>
  <c r="K45" i="44"/>
  <c r="C45" i="44"/>
  <c r="S44" i="44"/>
  <c r="Q44" i="44"/>
  <c r="P44" i="44"/>
  <c r="N44" i="44"/>
  <c r="K44" i="44"/>
  <c r="C44" i="44"/>
  <c r="S43" i="44"/>
  <c r="Q43" i="44"/>
  <c r="P43" i="44"/>
  <c r="N43" i="44"/>
  <c r="K43" i="44"/>
  <c r="C43" i="44"/>
  <c r="S42" i="44"/>
  <c r="Q42" i="44"/>
  <c r="P42" i="44"/>
  <c r="N42" i="44"/>
  <c r="K42" i="44"/>
  <c r="C42" i="44"/>
  <c r="S41" i="44"/>
  <c r="Q41" i="44"/>
  <c r="P41" i="44"/>
  <c r="N41" i="44"/>
  <c r="K41" i="44"/>
  <c r="C41" i="44"/>
  <c r="S40" i="44"/>
  <c r="Q40" i="44"/>
  <c r="P40" i="44"/>
  <c r="N40" i="44"/>
  <c r="K40" i="44"/>
  <c r="C40" i="44"/>
  <c r="S39" i="44"/>
  <c r="Q39" i="44"/>
  <c r="P39" i="44"/>
  <c r="N39" i="44"/>
  <c r="K39" i="44"/>
  <c r="C39" i="44"/>
  <c r="S38" i="44"/>
  <c r="Q38" i="44"/>
  <c r="P38" i="44"/>
  <c r="N38" i="44"/>
  <c r="K38" i="44"/>
  <c r="C38" i="44"/>
  <c r="S37" i="44"/>
  <c r="Q37" i="44"/>
  <c r="P37" i="44"/>
  <c r="N37" i="44"/>
  <c r="K37" i="44"/>
  <c r="C37" i="44"/>
  <c r="S36" i="44"/>
  <c r="Q36" i="44"/>
  <c r="P36" i="44"/>
  <c r="N36" i="44"/>
  <c r="K36" i="44"/>
  <c r="C36" i="44"/>
  <c r="S35" i="44"/>
  <c r="Q35" i="44"/>
  <c r="P35" i="44"/>
  <c r="N35" i="44"/>
  <c r="K35" i="44"/>
  <c r="C35" i="44"/>
  <c r="S34" i="44"/>
  <c r="Q34" i="44"/>
  <c r="P34" i="44"/>
  <c r="N34" i="44"/>
  <c r="K34" i="44"/>
  <c r="C34" i="44"/>
  <c r="S33" i="44"/>
  <c r="Q33" i="44"/>
  <c r="P33" i="44"/>
  <c r="N33" i="44"/>
  <c r="K33" i="44"/>
  <c r="C33" i="44"/>
  <c r="S32" i="44"/>
  <c r="Q32" i="44"/>
  <c r="P32" i="44"/>
  <c r="N32" i="44"/>
  <c r="K32" i="44"/>
  <c r="C30" i="44"/>
  <c r="R29" i="44"/>
  <c r="O50" i="44" s="1"/>
  <c r="S28" i="44"/>
  <c r="Q28" i="44"/>
  <c r="P28" i="44"/>
  <c r="N28" i="44"/>
  <c r="K28" i="44"/>
  <c r="C28" i="44"/>
  <c r="S27" i="44"/>
  <c r="Q27" i="44"/>
  <c r="P27" i="44"/>
  <c r="N27" i="44"/>
  <c r="K27" i="44"/>
  <c r="C27" i="44"/>
  <c r="S26" i="44"/>
  <c r="Q26" i="44"/>
  <c r="P26" i="44"/>
  <c r="N26" i="44"/>
  <c r="K26" i="44"/>
  <c r="C26" i="44"/>
  <c r="S25" i="44"/>
  <c r="Q25" i="44"/>
  <c r="P25" i="44"/>
  <c r="N25" i="44"/>
  <c r="K25" i="44"/>
  <c r="C25" i="44"/>
  <c r="S24" i="44"/>
  <c r="Q24" i="44"/>
  <c r="P24" i="44"/>
  <c r="N24" i="44"/>
  <c r="K24" i="44"/>
  <c r="C24" i="44"/>
  <c r="S23" i="44"/>
  <c r="Q23" i="44"/>
  <c r="P23" i="44"/>
  <c r="N23" i="44"/>
  <c r="K23" i="44"/>
  <c r="C23" i="44"/>
  <c r="S22" i="44"/>
  <c r="Q22" i="44"/>
  <c r="P22" i="44"/>
  <c r="N22" i="44"/>
  <c r="K22" i="44"/>
  <c r="C22" i="44"/>
  <c r="S21" i="44"/>
  <c r="Q21" i="44"/>
  <c r="P21" i="44"/>
  <c r="N21" i="44"/>
  <c r="K21" i="44"/>
  <c r="C21" i="44"/>
  <c r="S20" i="44"/>
  <c r="Q20" i="44"/>
  <c r="P20" i="44"/>
  <c r="N20" i="44"/>
  <c r="K20" i="44"/>
  <c r="C20" i="44"/>
  <c r="S19" i="44"/>
  <c r="Q19" i="44"/>
  <c r="P19" i="44"/>
  <c r="N19" i="44"/>
  <c r="K19" i="44"/>
  <c r="C19" i="44"/>
  <c r="S18" i="44"/>
  <c r="Q18" i="44"/>
  <c r="P18" i="44"/>
  <c r="N18" i="44"/>
  <c r="K18" i="44"/>
  <c r="C18" i="44"/>
  <c r="S17" i="44"/>
  <c r="Q17" i="44"/>
  <c r="P17" i="44"/>
  <c r="N17" i="44"/>
  <c r="K17" i="44"/>
  <c r="C17" i="44"/>
  <c r="S16" i="44"/>
  <c r="Q16" i="44"/>
  <c r="P16" i="44"/>
  <c r="N16" i="44"/>
  <c r="K16" i="44"/>
  <c r="C16" i="44"/>
  <c r="S15" i="44"/>
  <c r="Q15" i="44"/>
  <c r="P15" i="44"/>
  <c r="N15" i="44"/>
  <c r="K15" i="44"/>
  <c r="C15" i="44"/>
  <c r="S14" i="44"/>
  <c r="Q14" i="44"/>
  <c r="P14" i="44"/>
  <c r="N14" i="44"/>
  <c r="K14" i="44"/>
  <c r="C14" i="44"/>
  <c r="E7" i="44"/>
  <c r="E6" i="44"/>
  <c r="C4" i="44"/>
  <c r="AU3" i="42"/>
  <c r="I50" i="44" l="1"/>
  <c r="R50" i="44" s="1"/>
  <c r="R53" i="44" s="1"/>
  <c r="R57" i="44" s="1"/>
  <c r="M20" i="1"/>
  <c r="M19" i="1"/>
  <c r="M18" i="1"/>
  <c r="L20" i="1" l="1"/>
  <c r="L19" i="1"/>
  <c r="L18" i="1"/>
  <c r="Q20" i="1" l="1"/>
  <c r="Q19" i="1"/>
  <c r="Q18" i="1"/>
  <c r="F34" i="43" l="1"/>
  <c r="F33" i="43"/>
  <c r="F32" i="43"/>
  <c r="F31" i="43"/>
  <c r="F30" i="43"/>
  <c r="F29" i="43"/>
  <c r="F28" i="43"/>
  <c r="F27" i="43"/>
  <c r="F26" i="43"/>
  <c r="F25" i="43"/>
  <c r="F24" i="43"/>
  <c r="F23" i="43"/>
  <c r="F22" i="43"/>
  <c r="U34" i="43"/>
  <c r="U33" i="43"/>
  <c r="U32" i="43"/>
  <c r="U31" i="43"/>
  <c r="U30" i="43"/>
  <c r="U29" i="43"/>
  <c r="U28" i="43"/>
  <c r="U27" i="43"/>
  <c r="U26" i="43"/>
  <c r="U25" i="43"/>
  <c r="U24" i="43"/>
  <c r="U23" i="43"/>
  <c r="U22" i="43"/>
  <c r="U21" i="43"/>
  <c r="U20" i="43"/>
  <c r="U19" i="43"/>
  <c r="S19" i="43"/>
  <c r="S33" i="43" s="1"/>
  <c r="S20" i="43" l="1"/>
  <c r="S30" i="43"/>
  <c r="S28" i="43"/>
  <c r="S26" i="43"/>
  <c r="S32" i="43"/>
  <c r="S24" i="43"/>
  <c r="S22" i="43"/>
  <c r="S34" i="43"/>
  <c r="S21" i="43"/>
  <c r="S23" i="43"/>
  <c r="S25" i="43"/>
  <c r="S27" i="43"/>
  <c r="S29" i="43"/>
  <c r="S31" i="43"/>
  <c r="H1" i="35"/>
  <c r="G9" i="43"/>
  <c r="G8" i="43"/>
  <c r="D8" i="43"/>
  <c r="H19" i="43"/>
  <c r="N19" i="43"/>
  <c r="F19" i="43" s="1"/>
  <c r="P19" i="43"/>
  <c r="H20" i="43"/>
  <c r="N20" i="43"/>
  <c r="P20" i="43"/>
  <c r="H21" i="43"/>
  <c r="N21" i="43"/>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R21" i="43" l="1"/>
  <c r="F21" i="43"/>
  <c r="G21" i="43" s="1"/>
  <c r="R20" i="43"/>
  <c r="F20" i="43"/>
  <c r="G20" i="43" s="1"/>
  <c r="G19" i="43"/>
  <c r="T29" i="43"/>
  <c r="T21" i="43"/>
  <c r="T27" i="43"/>
  <c r="T24" i="43"/>
  <c r="T22" i="43"/>
  <c r="T25" i="43"/>
  <c r="T28" i="43"/>
  <c r="T23" i="43"/>
  <c r="T26" i="43"/>
  <c r="T19" i="43"/>
  <c r="R19" i="43"/>
  <c r="T20" i="43"/>
  <c r="T30" i="43"/>
  <c r="T33" i="43"/>
  <c r="T31" i="43"/>
  <c r="T34" i="43"/>
  <c r="T32" i="43"/>
  <c r="AV31" i="42"/>
  <c r="AV32" i="42"/>
  <c r="AV64" i="42"/>
  <c r="A57" i="42"/>
  <c r="AH49" i="42"/>
  <c r="J42" i="42"/>
  <c r="AV38" i="42"/>
  <c r="AV33" i="42"/>
  <c r="AU32" i="42"/>
  <c r="B30" i="42"/>
  <c r="AV25" i="42"/>
  <c r="J23" i="42"/>
  <c r="AV21" i="42"/>
  <c r="AV18" i="42"/>
  <c r="AV17" i="42"/>
  <c r="AV16" i="42"/>
  <c r="AV15" i="42"/>
  <c r="AV14" i="42"/>
  <c r="J12" i="42"/>
  <c r="AV10" i="42"/>
  <c r="AV9" i="42"/>
  <c r="AV8" i="42"/>
  <c r="A3" i="42"/>
  <c r="G17" i="43" l="1"/>
  <c r="N49" i="42" s="1"/>
  <c r="AV3" i="42"/>
  <c r="X3" i="42" s="1"/>
  <c r="AV2" i="33"/>
  <c r="L26" i="1" l="1"/>
  <c r="E5" i="35"/>
  <c r="J14" i="33"/>
  <c r="G4" i="35" l="1"/>
  <c r="A70" i="32" l="1"/>
  <c r="A1" i="1" l="1"/>
  <c r="C4" i="35"/>
  <c r="C6" i="35"/>
  <c r="C5" i="35"/>
  <c r="AV12" i="33" l="1"/>
  <c r="AV10" i="33"/>
  <c r="AV19" i="33"/>
  <c r="AV14" i="33"/>
  <c r="AV27" i="33"/>
  <c r="A3" i="33"/>
  <c r="A3" i="32"/>
  <c r="D12" i="35" l="1"/>
  <c r="AV3" i="33"/>
  <c r="X3" i="33" s="1"/>
  <c r="E12" i="35" l="1"/>
  <c r="H12" i="35" s="1"/>
  <c r="J8" i="33" l="1"/>
</calcChain>
</file>

<file path=xl/sharedStrings.xml><?xml version="1.0" encoding="utf-8"?>
<sst xmlns="http://schemas.openxmlformats.org/spreadsheetml/2006/main" count="367" uniqueCount="261">
  <si>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</si>
  <si>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</si>
  <si>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</si>
  <si>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</si>
  <si>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</si>
  <si>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</si>
  <si>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</si>
  <si>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</si>
  <si>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</si>
  <si>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</si>
  <si>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</si>
  <si>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</si>
  <si>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</si>
  <si>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</si>
  <si>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</si>
  <si>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</si>
  <si>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</si>
  <si>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</si>
  <si>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</si>
  <si>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</si>
  <si>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</si>
  <si>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</si>
  <si>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</si>
  <si>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</si>
  <si>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</si>
  <si>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</si>
  <si>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</si>
  <si>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</si>
  <si>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</si>
  <si>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</si>
  <si>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</si>
  <si>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</si>
  <si>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</si>
  <si>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</si>
  <si>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</si>
  <si>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</si>
  <si>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</si>
  <si>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</si>
  <si>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</si>
  <si>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</si>
  <si>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</si>
  <si>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</si>
  <si>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</si>
  <si>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</si>
  <si>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</si>
  <si>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</si>
  <si>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</si>
  <si>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</si>
  <si>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</si>
  <si>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</si>
  <si>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</si>
  <si>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</si>
  <si>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</si>
  <si>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</si>
  <si>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</si>
  <si>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</si>
  <si>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</si>
  <si>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</si>
  <si>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</si>
  <si>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</si>
  <si>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</si>
  <si>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</si>
  <si>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</si>
  <si>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</si>
  <si>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</si>
  <si>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</si>
  <si>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</si>
  <si>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</si>
  <si>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</si>
  <si>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</si>
  <si>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</si>
  <si>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</si>
  <si>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</si>
  <si>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</si>
  <si>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</si>
  <si>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</si>
  <si>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</si>
  <si>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</si>
  <si>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</si>
  <si>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</si>
  <si>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</si>
  <si>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</si>
  <si>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</si>
  <si>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</si>
  <si>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</si>
  <si>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</si>
  <si>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</si>
  <si>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</si>
  <si>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</si>
  <si>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</si>
  <si>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</si>
  <si>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</si>
  <si>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</si>
  <si>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</si>
  <si>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</si>
  <si>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</si>
  <si>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</si>
  <si>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</si>
  <si>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</si>
  <si>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</si>
  <si>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</si>
  <si>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</si>
  <si>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</si>
  <si>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</si>
  <si>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</si>
  <si>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</si>
  <si>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</si>
  <si>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</si>
  <si>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</si>
  <si>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</si>
  <si>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</si>
  <si>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</si>
  <si>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</si>
  <si>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</si>
  <si>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</si>
  <si>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</si>
  <si>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</si>
  <si>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</si>
  <si>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</si>
  <si>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</si>
  <si>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1/1ホテルパン</t>
    <phoneticPr fontId="1"/>
  </si>
  <si>
    <t>2/3ホテルパン</t>
    <phoneticPr fontId="1"/>
  </si>
  <si>
    <t>1/2ホテルパン</t>
    <phoneticPr fontId="1"/>
  </si>
  <si>
    <t>入力欄</t>
    <rPh sb="0" eb="3">
      <t>ニュウリョクラン</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</si>
  <si>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</si>
  <si>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</si>
  <si>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t>
    <phoneticPr fontId="1"/>
  </si>
  <si>
    <t>[時間/日]</t>
    <rPh sb="1" eb="3">
      <t>ジカン</t>
    </rPh>
    <rPh sb="4" eb="5">
      <t>ニチ</t>
    </rPh>
    <phoneticPr fontId="1"/>
  </si>
  <si>
    <t>(</t>
    <phoneticPr fontId="1"/>
  </si>
  <si>
    <t>[-]</t>
    <phoneticPr fontId="1"/>
  </si>
  <si>
    <t>（＝（X-Y)/X）</t>
    <phoneticPr fontId="1"/>
  </si>
  <si>
    <t>審査結果</t>
    <rPh sb="0" eb="2">
      <t>シンサ</t>
    </rPh>
    <rPh sb="2" eb="4">
      <t>ケッカ</t>
    </rPh>
    <phoneticPr fontId="1"/>
  </si>
  <si>
    <t>項目</t>
    <rPh sb="0" eb="2">
      <t>コウモク</t>
    </rPh>
    <phoneticPr fontId="1"/>
  </si>
  <si>
    <t>単位</t>
    <rPh sb="0" eb="2">
      <t>タンイ</t>
    </rPh>
    <phoneticPr fontId="1"/>
  </si>
  <si>
    <t>値</t>
    <rPh sb="0" eb="1">
      <t>チ</t>
    </rPh>
    <phoneticPr fontId="1"/>
  </si>
  <si>
    <t>想定、前提事項</t>
    <rPh sb="0" eb="2">
      <t>ソウテイ</t>
    </rPh>
    <rPh sb="3" eb="7">
      <t>ゼンテイジコウ</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</si>
  <si>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</si>
  <si>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</si>
  <si>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</si>
  <si>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</si>
  <si>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</si>
  <si>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</si>
  <si>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</si>
  <si>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</si>
  <si>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</si>
  <si>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</si>
  <si>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</si>
  <si>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</si>
  <si>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</si>
  <si>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</si>
  <si>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</si>
  <si>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</si>
  <si>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</si>
  <si>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</si>
  <si>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</si>
  <si>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</si>
  <si>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</si>
  <si>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</si>
  <si>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</si>
  <si>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</si>
  <si>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</si>
  <si>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</si>
  <si>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</si>
  <si>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</si>
  <si>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</si>
  <si>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</si>
  <si>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</si>
  <si>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</si>
  <si>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</si>
  <si>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</si>
  <si>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</si>
  <si>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</si>
  <si>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</si>
  <si>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</si>
  <si>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</si>
  <si>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</si>
  <si>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</si>
  <si>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</si>
  <si>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</si>
  <si>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</si>
  <si>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</si>
  <si>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</si>
  <si>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</si>
  <si>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</si>
  <si>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</si>
  <si>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</si>
  <si>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</si>
  <si>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</si>
  <si>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</si>
  <si>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</si>
  <si>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</si>
  <si>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</si>
  <si>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</si>
  <si>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省力化製品・製造事業者登録要領の「３．登録時の要件及び留意事項」における以下のすべての要件に合致すること。
・「３－１ 製造事業者登録の要件」</t>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</si>
  <si>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</si>
  <si>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</si>
  <si>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</si>
  <si>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</si>
  <si>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</si>
  <si>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</si>
  <si>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適格</t>
    <rPh sb="0" eb="2">
      <t>テキカク</t>
    </rPh>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</si>
  <si>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</si>
  <si>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</si>
  <si>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</si>
  <si>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</si>
  <si>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</si>
  <si>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</si>
  <si>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</si>
  <si>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r>
      <t xml:space="preserve">[時間/日] </t>
    </r>
    <r>
      <rPr>
        <b/>
        <sz val="11"/>
        <color theme="1"/>
        <rFont val="ＭＳ Ｐゴシック"/>
        <family val="3"/>
        <charset val="128"/>
        <scheme val="minor"/>
      </rPr>
      <t>）</t>
    </r>
    <rPh sb="1" eb="3">
      <t>ジカン</t>
    </rPh>
    <rPh sb="4" eb="5">
      <t>ニチ</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</si>
  <si>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</si>
  <si>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</si>
  <si>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</si>
  <si>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</si>
  <si>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</si>
  <si>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</si>
  <si>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</si>
  <si>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省力化指数</t>
  </si>
  <si>
    <t>X：製品導入により削減される業務に要していた時間</t>
    <phoneticPr fontId="1"/>
  </si>
  <si>
    <t>Y：製品導入後に発生する業務に要する時間</t>
    <phoneticPr fontId="1"/>
  </si>
  <si>
    <t>省力化指数</t>
    <phoneticPr fontId="1"/>
  </si>
  <si>
    <t>Ver.5.2</t>
  </si>
  <si>
    <t>「指標」から「指数」に文言変更</t>
  </si>
  <si>
    <t>Ver.5.3</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</si>
  <si>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</si>
  <si>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</si>
  <si>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Ver.5.3</t>
    <phoneticPr fontId="1"/>
  </si>
  <si>
    <t>テーブル式スポット溶接機</t>
    <rPh sb="4" eb="5">
      <t>シキ</t>
    </rPh>
    <rPh sb="9" eb="11">
      <t>ヨウセツ</t>
    </rPh>
    <rPh sb="11" eb="12">
      <t>キ</t>
    </rPh>
    <phoneticPr fontId="1"/>
  </si>
  <si>
    <t>あり</t>
    <phoneticPr fontId="1"/>
  </si>
  <si>
    <t>なし</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</si>
  <si>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</si>
  <si>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</si>
  <si>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</si>
  <si>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</si>
  <si>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溶接条件管理機能</t>
    <phoneticPr fontId="1"/>
  </si>
  <si>
    <t>日本鍛圧機械工業会</t>
    <rPh sb="0" eb="2">
      <t>ニホン</t>
    </rPh>
    <rPh sb="2" eb="4">
      <t>タンアツ</t>
    </rPh>
    <rPh sb="4" eb="6">
      <t>キカイ</t>
    </rPh>
    <rPh sb="6" eb="9">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</si>
  <si>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</si>
  <si>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</si>
  <si>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</si>
  <si>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</si>
  <si>
    <t>1日当たりの稼働時間</t>
    <rPh sb="1" eb="2">
      <t>ニチ</t>
    </rPh>
    <rPh sb="2" eb="3">
      <t>ア</t>
    </rPh>
    <rPh sb="6" eb="8">
      <t>カドウ</t>
    </rPh>
    <rPh sb="8" eb="10">
      <t>ジカン</t>
    </rPh>
    <phoneticPr fontId="1"/>
  </si>
  <si>
    <t>時間/日</t>
  </si>
  <si>
    <t>c</t>
    <phoneticPr fontId="1"/>
  </si>
  <si>
    <t>1日当たりの加工ロット数</t>
    <rPh sb="1" eb="3">
      <t>ニチア</t>
    </rPh>
    <rPh sb="6" eb="8">
      <t>カコウ</t>
    </rPh>
    <rPh sb="11" eb="12">
      <t>スウ</t>
    </rPh>
    <phoneticPr fontId="1"/>
  </si>
  <si>
    <t>ロット/日</t>
    <rPh sb="4" eb="5">
      <t>ニチ</t>
    </rPh>
    <phoneticPr fontId="1"/>
  </si>
  <si>
    <t>工業会ヒアリング結果より、1ロットあたり5個とし、日当たり2ロット加工する条件で設定</t>
    <rPh sb="0" eb="3">
      <t>コウギョウカイ</t>
    </rPh>
    <rPh sb="8" eb="10">
      <t>ケッカ</t>
    </rPh>
    <rPh sb="21" eb="22">
      <t>コ</t>
    </rPh>
    <rPh sb="25" eb="27">
      <t>ヒア</t>
    </rPh>
    <rPh sb="33" eb="35">
      <t>カコウ</t>
    </rPh>
    <rPh sb="37" eb="39">
      <t>ジョウケン</t>
    </rPh>
    <rPh sb="40" eb="42">
      <t>セッテイ</t>
    </rPh>
    <phoneticPr fontId="1"/>
  </si>
  <si>
    <t>e</t>
    <phoneticPr fontId="1"/>
  </si>
  <si>
    <t>想定導入機器台数</t>
    <rPh sb="0" eb="2">
      <t>ソウテイ</t>
    </rPh>
    <rPh sb="2" eb="4">
      <t>ドウニュウ</t>
    </rPh>
    <phoneticPr fontId="1"/>
  </si>
  <si>
    <t>台</t>
  </si>
  <si>
    <t>治具/電極交換</t>
    <rPh sb="0" eb="2">
      <t>ジグ</t>
    </rPh>
    <rPh sb="3" eb="5">
      <t>デンキョク</t>
    </rPh>
    <rPh sb="5" eb="7">
      <t>コウカン</t>
    </rPh>
    <phoneticPr fontId="1"/>
  </si>
  <si>
    <t>保持溶接</t>
    <rPh sb="0" eb="4">
      <t>ホジヨウセツ</t>
    </rPh>
    <phoneticPr fontId="1"/>
  </si>
  <si>
    <t>溶接跡仕上げ</t>
    <rPh sb="0" eb="3">
      <t>ヨウセツアト</t>
    </rPh>
    <rPh sb="3" eb="5">
      <t>シア</t>
    </rPh>
    <phoneticPr fontId="1"/>
  </si>
  <si>
    <t>生産書類作成</t>
    <rPh sb="0" eb="6">
      <t>セイサンショルイサクセイ</t>
    </rPh>
    <phoneticPr fontId="1"/>
  </si>
  <si>
    <t>電極交換</t>
    <rPh sb="0" eb="4">
      <t>デンキョクコウカン</t>
    </rPh>
    <phoneticPr fontId="1"/>
  </si>
  <si>
    <t>溶接</t>
    <rPh sb="0" eb="2">
      <t>ヨウセツ</t>
    </rPh>
    <phoneticPr fontId="1"/>
  </si>
  <si>
    <t>ワーク取り出し</t>
    <rPh sb="3" eb="4">
      <t>ト</t>
    </rPh>
    <rPh sb="5" eb="6">
      <t>ダ</t>
    </rPh>
    <phoneticPr fontId="1"/>
  </si>
  <si>
    <t>溶接跡仕上げ</t>
    <rPh sb="0" eb="2">
      <t>ヨウセツ</t>
    </rPh>
    <rPh sb="2" eb="3">
      <t>アト</t>
    </rPh>
    <rPh sb="3" eb="5">
      <t>シア</t>
    </rPh>
    <phoneticPr fontId="1"/>
  </si>
  <si>
    <t>ワークセット</t>
  </si>
  <si>
    <t>令和3年経済センサスより</t>
    <rPh sb="0" eb="2">
      <t>レイワ</t>
    </rPh>
    <rPh sb="3" eb="4">
      <t>ネン</t>
    </rPh>
    <rPh sb="4" eb="6">
      <t>ケイザイ</t>
    </rPh>
    <phoneticPr fontId="1"/>
  </si>
  <si>
    <t>[分/ロット]</t>
    <rPh sb="1" eb="2">
      <t>フン</t>
    </rPh>
    <phoneticPr fontId="1"/>
  </si>
  <si>
    <t>[ロット/日]</t>
    <rPh sb="5" eb="6">
      <t>ヒ</t>
    </rPh>
    <phoneticPr fontId="1"/>
  </si>
  <si>
    <t>ワーク搬送補助機能装置</t>
    <rPh sb="3" eb="5">
      <t>ハンソウ</t>
    </rPh>
    <rPh sb="5" eb="7">
      <t>ホジョ</t>
    </rPh>
    <rPh sb="7" eb="9">
      <t>キノウ</t>
    </rPh>
    <rPh sb="9" eb="11">
      <t>ソウチ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</si>
</sst>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Red]\(#,##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EDEDED"/>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0000"/>
        <bgColor indexed="64"/>
      </patternFill>
    </fill>
    <fill>
      <patternFill patternType="solid">
        <fgColor rgb="FFFCE4D6"/>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2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cellStyleXfs>
  <cellXfs count="492">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5" borderId="14" xfId="0" applyFill="1" applyBorder="1" applyAlignment="1">
      <alignment horizontal="center" vertical="center"/>
    </xf>
    <xf numFmtId="0" fontId="0" fillId="0" borderId="6" xfId="0" applyBorder="1" applyAlignment="1">
      <alignment horizontal="left" vertical="center"/>
    </xf>
    <xf numFmtId="1" fontId="0" fillId="7" borderId="0" xfId="0" applyNumberFormat="1" applyFill="1" applyAlignment="1">
      <alignment horizontal="center" vertical="center"/>
    </xf>
    <xf numFmtId="0" fontId="12" fillId="0" borderId="0" xfId="0" applyFont="1">
      <alignment vertical="center"/>
    </xf>
    <xf numFmtId="0" fontId="15" fillId="0" borderId="0" xfId="0" applyFont="1">
      <alignment vertical="center"/>
    </xf>
    <xf numFmtId="0" fontId="12" fillId="6" borderId="6"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0" xfId="0" applyFont="1" applyFill="1">
      <alignment vertical="center"/>
    </xf>
    <xf numFmtId="0" fontId="12" fillId="6" borderId="0" xfId="0" applyFont="1" applyFill="1" applyAlignment="1">
      <alignment horizontal="center" vertical="center"/>
    </xf>
    <xf numFmtId="0" fontId="12" fillId="6" borderId="0" xfId="0" applyFont="1" applyFill="1" applyAlignment="1">
      <alignment horizontal="left" vertical="center" wrapText="1"/>
    </xf>
    <xf numFmtId="0" fontId="12" fillId="6" borderId="0" xfId="0" applyFont="1" applyFill="1" applyAlignment="1">
      <alignment vertical="center" wrapText="1"/>
    </xf>
    <xf numFmtId="0" fontId="14" fillId="6" borderId="0" xfId="0" applyFont="1" applyFill="1" applyAlignment="1">
      <alignment horizontal="left" vertical="center"/>
    </xf>
    <xf numFmtId="0" fontId="18" fillId="0" borderId="0" xfId="0" applyFont="1">
      <alignment vertical="center"/>
    </xf>
    <xf numFmtId="0" fontId="18" fillId="0" borderId="0" xfId="0" applyFont="1" applyAlignment="1">
      <alignment horizontal="left" vertical="center"/>
    </xf>
    <xf numFmtId="0" fontId="18" fillId="6" borderId="0" xfId="0" applyFont="1" applyFill="1">
      <alignment vertical="center"/>
    </xf>
    <xf numFmtId="0" fontId="12" fillId="0" borderId="0" xfId="0" applyFont="1" applyProtection="1">
      <alignment vertical="center"/>
      <protection locked="0"/>
    </xf>
    <xf numFmtId="0" fontId="12" fillId="6" borderId="0" xfId="0" applyFont="1" applyFill="1" applyProtection="1">
      <alignment vertical="center"/>
      <protection locked="0"/>
    </xf>
    <xf numFmtId="0" fontId="26" fillId="0" borderId="0" xfId="0" applyFont="1" applyAlignment="1">
      <alignment horizontal="left" vertical="center"/>
    </xf>
    <xf numFmtId="177" fontId="0" fillId="0" borderId="0" xfId="0" applyNumberFormat="1" applyAlignment="1">
      <alignment horizontal="right" vertical="center"/>
    </xf>
    <xf numFmtId="0" fontId="9" fillId="0" borderId="0" xfId="0" applyFont="1" applyAlignment="1">
      <alignment horizontal="left" vertical="center"/>
    </xf>
    <xf numFmtId="0" fontId="4" fillId="6" borderId="6" xfId="0" applyFont="1" applyFill="1" applyBorder="1" applyAlignment="1">
      <alignment horizontal="left" vertical="center"/>
    </xf>
    <xf numFmtId="0" fontId="0" fillId="5" borderId="1" xfId="0" applyFill="1" applyBorder="1">
      <alignment vertical="center"/>
    </xf>
    <xf numFmtId="0" fontId="0" fillId="5" borderId="5" xfId="0" applyFill="1" applyBorder="1">
      <alignment vertical="center"/>
    </xf>
    <xf numFmtId="0" fontId="27"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8"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8"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12" fillId="6" borderId="0" xfId="0" applyFont="1" applyFill="1" applyAlignment="1">
      <alignment horizontal="left" vertical="center" shrinkToFit="1"/>
    </xf>
    <xf numFmtId="0" fontId="12" fillId="6"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5"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5"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0" fontId="0" fillId="5" borderId="48" xfId="0" applyFill="1" applyBorder="1" applyProtection="1">
      <alignment vertical="center"/>
      <protection locked="0"/>
    </xf>
    <xf numFmtId="0" fontId="0" fillId="5" borderId="49" xfId="0" applyFill="1" applyBorder="1" applyProtection="1">
      <alignment vertical="center"/>
      <protection locked="0"/>
    </xf>
    <xf numFmtId="0" fontId="0" fillId="5" borderId="49" xfId="0" applyFill="1" applyBorder="1" applyAlignment="1" applyProtection="1">
      <alignment horizontal="center" vertical="center"/>
      <protection locked="0"/>
    </xf>
    <xf numFmtId="0" fontId="23" fillId="6" borderId="0" xfId="0" applyFont="1" applyFill="1" applyProtection="1">
      <alignment vertical="center"/>
      <protection locked="0"/>
    </xf>
    <xf numFmtId="0" fontId="30" fillId="6" borderId="0" xfId="2" applyFill="1" applyAlignment="1" applyProtection="1">
      <alignment vertical="center"/>
      <protection locked="0"/>
    </xf>
    <xf numFmtId="0" fontId="32" fillId="6" borderId="0" xfId="0" applyFont="1" applyFill="1" applyProtection="1">
      <alignment vertical="center"/>
      <protection locked="0"/>
    </xf>
    <xf numFmtId="0" fontId="18" fillId="6" borderId="0" xfId="0" applyFont="1" applyFill="1" applyAlignment="1">
      <alignment horizontal="left" vertical="center"/>
    </xf>
    <xf numFmtId="0" fontId="33" fillId="0" borderId="1" xfId="0" applyFont="1" applyBorder="1" applyAlignment="1" applyProtection="1">
      <alignment vertical="center" wrapText="1"/>
      <protection locked="0"/>
    </xf>
    <xf numFmtId="0" fontId="0" fillId="5" borderId="6" xfId="0" applyFill="1" applyBorder="1" applyAlignment="1">
      <alignment horizontal="center" vertical="center"/>
    </xf>
    <xf numFmtId="2" fontId="0" fillId="3" borderId="0" xfId="0" applyNumberFormat="1" applyFill="1" applyAlignment="1">
      <alignment horizontal="center" vertical="center"/>
    </xf>
    <xf numFmtId="0" fontId="28" fillId="0" borderId="1" xfId="0" applyFont="1" applyBorder="1" applyAlignment="1" applyProtection="1">
      <alignment vertical="center" wrapText="1"/>
      <protection locked="0"/>
    </xf>
    <xf numFmtId="0" fontId="24" fillId="6" borderId="0" xfId="0" applyFont="1" applyFill="1" applyAlignment="1">
      <alignment horizontal="left" vertical="center" wrapText="1"/>
    </xf>
    <xf numFmtId="0" fontId="24" fillId="6" borderId="0" xfId="0" applyFont="1" applyFill="1" applyAlignment="1">
      <alignment horizontal="left" vertical="center"/>
    </xf>
    <xf numFmtId="0" fontId="24" fillId="6" borderId="0" xfId="0" applyFont="1" applyFill="1" applyAlignment="1">
      <alignment vertical="center" wrapText="1"/>
    </xf>
    <xf numFmtId="0" fontId="26" fillId="0" borderId="0" xfId="0" applyFont="1">
      <alignment vertical="center"/>
    </xf>
    <xf numFmtId="0" fontId="0" fillId="5" borderId="52" xfId="0" applyFill="1" applyBorder="1" applyAlignment="1" applyProtection="1">
      <alignment horizontal="center" vertical="center"/>
      <protection locked="0"/>
    </xf>
    <xf numFmtId="0" fontId="0" fillId="5" borderId="55"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5" fillId="0" borderId="0" xfId="0" applyFont="1" applyAlignment="1">
      <alignment horizontal="left" vertical="center"/>
    </xf>
    <xf numFmtId="0" fontId="21"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0" fillId="5" borderId="0" xfId="0" applyFill="1" applyAlignment="1">
      <alignment vertical="center" wrapText="1"/>
    </xf>
    <xf numFmtId="0" fontId="0" fillId="5" borderId="0" xfId="0" applyFill="1">
      <alignment vertical="center"/>
    </xf>
    <xf numFmtId="0" fontId="20" fillId="5" borderId="0" xfId="4" applyFill="1" applyBorder="1" applyAlignment="1">
      <alignment horizontal="center" vertical="center" wrapText="1"/>
    </xf>
    <xf numFmtId="0" fontId="20" fillId="5" borderId="67" xfId="4" applyFill="1" applyBorder="1" applyAlignment="1">
      <alignment horizontal="center" vertical="center"/>
    </xf>
    <xf numFmtId="0" fontId="20" fillId="12" borderId="1" xfId="4" applyBorder="1" applyAlignment="1">
      <alignment horizontal="center" vertical="center" wrapText="1"/>
    </xf>
    <xf numFmtId="0" fontId="20" fillId="12" borderId="1" xfId="4" applyBorder="1" applyAlignment="1">
      <alignment horizontal="center" vertical="center"/>
    </xf>
    <xf numFmtId="0" fontId="11" fillId="12" borderId="1" xfId="4" applyFont="1" applyBorder="1" applyAlignment="1">
      <alignment horizontal="center" vertical="center"/>
    </xf>
    <xf numFmtId="0" fontId="20" fillId="12" borderId="1" xfId="4" applyBorder="1">
      <alignment vertical="center"/>
    </xf>
    <xf numFmtId="0" fontId="0" fillId="0" borderId="0" xfId="0" applyAlignment="1">
      <alignment vertical="center" wrapText="1"/>
    </xf>
    <xf numFmtId="0" fontId="4" fillId="15" borderId="1" xfId="0" applyFont="1" applyFill="1" applyBorder="1" applyAlignment="1">
      <alignment vertical="center" wrapText="1"/>
    </xf>
    <xf numFmtId="0" fontId="0" fillId="15" borderId="1" xfId="0" applyFill="1" applyBorder="1">
      <alignment vertical="center"/>
    </xf>
    <xf numFmtId="0" fontId="0" fillId="15" borderId="1" xfId="0" applyFill="1" applyBorder="1" applyAlignment="1">
      <alignment horizontal="center" vertical="center"/>
    </xf>
    <xf numFmtId="0" fontId="29" fillId="0" borderId="4" xfId="0" applyFont="1" applyBorder="1">
      <alignment vertical="center"/>
    </xf>
    <xf numFmtId="38" fontId="36" fillId="0" borderId="0" xfId="0" applyNumberFormat="1" applyFont="1">
      <alignment vertical="center"/>
    </xf>
    <xf numFmtId="38" fontId="31" fillId="5" borderId="68" xfId="0" applyNumberFormat="1" applyFont="1" applyFill="1" applyBorder="1">
      <alignment vertical="center"/>
    </xf>
    <xf numFmtId="0" fontId="4" fillId="5" borderId="0" xfId="0" applyFont="1" applyFill="1" applyAlignment="1">
      <alignment horizontal="right" vertical="center"/>
    </xf>
    <xf numFmtId="0" fontId="11" fillId="14" borderId="11" xfId="0" applyFont="1" applyFill="1" applyBorder="1" applyAlignment="1">
      <alignment horizontal="left" vertical="center" wrapText="1"/>
    </xf>
    <xf numFmtId="0" fontId="11" fillId="14" borderId="4" xfId="0" applyFont="1" applyFill="1" applyBorder="1" applyAlignment="1">
      <alignment horizontal="left" vertical="center" wrapText="1"/>
    </xf>
    <xf numFmtId="0" fontId="11" fillId="14" borderId="4" xfId="0" applyFont="1" applyFill="1" applyBorder="1" applyAlignment="1">
      <alignment horizontal="left" vertical="center"/>
    </xf>
    <xf numFmtId="0" fontId="0" fillId="14" borderId="9" xfId="0" applyFill="1" applyBorder="1">
      <alignment vertical="center"/>
    </xf>
    <xf numFmtId="0" fontId="0" fillId="14" borderId="0" xfId="0" applyFill="1">
      <alignment vertical="center"/>
    </xf>
    <xf numFmtId="0" fontId="11" fillId="14" borderId="0" xfId="0" applyFont="1" applyFill="1">
      <alignment vertical="center"/>
    </xf>
    <xf numFmtId="0" fontId="11" fillId="14" borderId="11" xfId="0" applyFont="1" applyFill="1" applyBorder="1">
      <alignment vertical="center"/>
    </xf>
    <xf numFmtId="0" fontId="11" fillId="14" borderId="4" xfId="0" applyFont="1" applyFill="1" applyBorder="1">
      <alignment vertical="center"/>
    </xf>
    <xf numFmtId="0" fontId="37" fillId="14" borderId="0" xfId="0" applyFont="1" applyFill="1">
      <alignment vertical="center"/>
    </xf>
    <xf numFmtId="0" fontId="9" fillId="2" borderId="68" xfId="0" applyFont="1" applyFill="1" applyBorder="1" applyAlignment="1" applyProtection="1">
      <alignment horizontal="left" vertical="center"/>
      <protection locked="0"/>
    </xf>
    <xf numFmtId="0" fontId="0" fillId="14" borderId="11" xfId="0" applyFill="1" applyBorder="1">
      <alignment vertical="center"/>
    </xf>
    <xf numFmtId="0" fontId="0" fillId="14" borderId="4" xfId="0" applyFill="1" applyBorder="1">
      <alignment vertical="center"/>
    </xf>
    <xf numFmtId="0" fontId="38" fillId="0" borderId="1" xfId="0" applyFont="1" applyBorder="1" applyAlignment="1">
      <alignment horizontal="center" vertical="center"/>
    </xf>
    <xf numFmtId="38" fontId="39" fillId="10" borderId="0" xfId="1" applyFont="1" applyFill="1" applyBorder="1">
      <alignment vertical="center"/>
    </xf>
    <xf numFmtId="0" fontId="38" fillId="0" borderId="0" xfId="0" applyFont="1">
      <alignment vertical="center"/>
    </xf>
    <xf numFmtId="0" fontId="38" fillId="0" borderId="45" xfId="0" applyFont="1" applyBorder="1">
      <alignment vertical="center"/>
    </xf>
    <xf numFmtId="0" fontId="38" fillId="2" borderId="45" xfId="0" applyFont="1" applyFill="1" applyBorder="1" applyProtection="1">
      <alignment vertical="center"/>
      <protection locked="0"/>
    </xf>
    <xf numFmtId="0" fontId="38" fillId="13" borderId="45" xfId="0" applyFont="1" applyFill="1" applyBorder="1" applyAlignment="1">
      <alignment horizontal="center" vertical="center"/>
    </xf>
    <xf numFmtId="0" fontId="38" fillId="13" borderId="45" xfId="0" applyFont="1" applyFill="1" applyBorder="1">
      <alignment vertical="center"/>
    </xf>
    <xf numFmtId="38" fontId="38" fillId="13" borderId="45" xfId="3" applyNumberFormat="1" applyFont="1" applyFill="1" applyBorder="1">
      <alignment vertical="center"/>
    </xf>
    <xf numFmtId="38" fontId="38" fillId="2" borderId="45" xfId="1" applyFont="1" applyFill="1" applyBorder="1" applyProtection="1">
      <alignment vertical="center"/>
      <protection locked="0"/>
    </xf>
    <xf numFmtId="0" fontId="39" fillId="10" borderId="0" xfId="0" applyFont="1" applyFill="1">
      <alignment vertical="center"/>
    </xf>
    <xf numFmtId="0" fontId="38" fillId="0" borderId="45" xfId="0" applyFont="1" applyBorder="1" applyAlignment="1">
      <alignment horizontal="center" vertical="center"/>
    </xf>
    <xf numFmtId="0" fontId="38" fillId="0" borderId="46" xfId="0" applyFont="1" applyBorder="1">
      <alignment vertical="center"/>
    </xf>
    <xf numFmtId="0" fontId="38" fillId="14" borderId="46" xfId="0" applyFont="1" applyFill="1" applyBorder="1">
      <alignment vertical="center"/>
    </xf>
    <xf numFmtId="0" fontId="38" fillId="13" borderId="46" xfId="0" applyFont="1" applyFill="1" applyBorder="1" applyAlignment="1">
      <alignment horizontal="center" vertical="center"/>
    </xf>
    <xf numFmtId="0" fontId="38" fillId="13" borderId="46" xfId="0" applyFont="1" applyFill="1" applyBorder="1">
      <alignment vertical="center"/>
    </xf>
    <xf numFmtId="0" fontId="38" fillId="2" borderId="46" xfId="0" applyFont="1" applyFill="1" applyBorder="1" applyProtection="1">
      <alignment vertical="center"/>
      <protection locked="0"/>
    </xf>
    <xf numFmtId="38" fontId="38" fillId="13" borderId="46" xfId="3" applyNumberFormat="1" applyFont="1" applyFill="1" applyBorder="1">
      <alignment vertical="center"/>
    </xf>
    <xf numFmtId="38" fontId="38" fillId="2" borderId="46" xfId="1" applyFont="1" applyFill="1" applyBorder="1" applyProtection="1">
      <alignment vertical="center"/>
      <protection locked="0"/>
    </xf>
    <xf numFmtId="0" fontId="38" fillId="0" borderId="46" xfId="0" applyFont="1" applyBorder="1" applyAlignment="1">
      <alignment horizontal="center" vertical="center"/>
    </xf>
    <xf numFmtId="0" fontId="38" fillId="0" borderId="47" xfId="0" applyFont="1" applyBorder="1" applyAlignment="1">
      <alignment horizontal="center" vertical="center"/>
    </xf>
    <xf numFmtId="0" fontId="38" fillId="13" borderId="47" xfId="0" applyFont="1" applyFill="1" applyBorder="1">
      <alignment vertical="center"/>
    </xf>
    <xf numFmtId="0" fontId="38" fillId="0" borderId="47" xfId="0" applyFont="1" applyBorder="1">
      <alignment vertical="center"/>
    </xf>
    <xf numFmtId="0" fontId="38" fillId="14" borderId="47" xfId="0" applyFont="1" applyFill="1" applyBorder="1">
      <alignment vertical="center"/>
    </xf>
    <xf numFmtId="0" fontId="38" fillId="13" borderId="47" xfId="0" applyFont="1" applyFill="1" applyBorder="1" applyAlignment="1">
      <alignment horizontal="center" vertical="center"/>
    </xf>
    <xf numFmtId="0" fontId="21" fillId="2" borderId="1" xfId="0" applyFont="1" applyFill="1" applyBorder="1" applyProtection="1">
      <alignment vertical="center"/>
      <protection locked="0"/>
    </xf>
    <xf numFmtId="0" fontId="21" fillId="2" borderId="45" xfId="0" applyFont="1" applyFill="1" applyBorder="1" applyProtection="1">
      <alignment vertical="center"/>
      <protection locked="0"/>
    </xf>
    <xf numFmtId="0" fontId="21" fillId="2" borderId="46" xfId="0" applyFont="1" applyFill="1" applyBorder="1" applyProtection="1">
      <alignment vertical="center"/>
      <protection locked="0"/>
    </xf>
    <xf numFmtId="0" fontId="21" fillId="2" borderId="47" xfId="0" applyFont="1" applyFill="1" applyBorder="1" applyProtection="1">
      <alignment vertical="center"/>
      <protection locked="0"/>
    </xf>
    <xf numFmtId="38" fontId="38" fillId="13" borderId="47" xfId="3" applyNumberFormat="1" applyFont="1" applyFill="1" applyBorder="1">
      <alignment vertical="center"/>
    </xf>
    <xf numFmtId="177" fontId="0" fillId="16" borderId="0" xfId="0" applyNumberFormat="1" applyFill="1">
      <alignment vertical="center"/>
    </xf>
    <xf numFmtId="0" fontId="0" fillId="16" borderId="0" xfId="0" applyFill="1">
      <alignment vertical="center"/>
    </xf>
    <xf numFmtId="177" fontId="0" fillId="2" borderId="69" xfId="0" applyNumberFormat="1" applyFill="1" applyBorder="1" applyAlignment="1" applyProtection="1">
      <alignment horizontal="center" vertical="center"/>
      <protection locked="0"/>
    </xf>
    <xf numFmtId="0" fontId="28" fillId="0" borderId="1" xfId="0" applyFont="1" applyBorder="1" applyProtection="1">
      <alignment vertical="center"/>
      <protection locked="0"/>
    </xf>
    <xf numFmtId="177" fontId="0" fillId="0" borderId="0" xfId="0" applyNumberFormat="1">
      <alignment vertical="center"/>
    </xf>
    <xf numFmtId="0" fontId="0" fillId="5" borderId="12" xfId="0" applyFill="1" applyBorder="1" applyProtection="1">
      <alignment vertical="center"/>
      <protection locked="0"/>
    </xf>
    <xf numFmtId="0" fontId="0" fillId="0" borderId="48" xfId="0" applyBorder="1" applyProtection="1">
      <alignment vertical="center"/>
      <protection locked="0"/>
    </xf>
    <xf numFmtId="0" fontId="0" fillId="0" borderId="49" xfId="0" applyBorder="1" applyProtection="1">
      <alignment vertical="center"/>
      <protection locked="0"/>
    </xf>
    <xf numFmtId="2" fontId="0" fillId="0" borderId="48" xfId="0" applyNumberFormat="1" applyBorder="1" applyProtection="1">
      <alignment vertical="center"/>
      <protection locked="0"/>
    </xf>
    <xf numFmtId="0" fontId="0" fillId="0" borderId="49" xfId="0" applyBorder="1" applyAlignment="1" applyProtection="1">
      <alignment horizontal="center" vertical="center"/>
      <protection locked="0"/>
    </xf>
    <xf numFmtId="2" fontId="0" fillId="5" borderId="48" xfId="0" applyNumberFormat="1" applyFill="1" applyBorder="1" applyProtection="1">
      <alignment vertical="center"/>
      <protection locked="0"/>
    </xf>
    <xf numFmtId="0" fontId="0" fillId="0" borderId="71" xfId="0" applyBorder="1" applyAlignment="1" applyProtection="1">
      <alignment horizontal="center" vertical="center"/>
      <protection locked="0"/>
    </xf>
    <xf numFmtId="38" fontId="38" fillId="13" borderId="72" xfId="3" applyNumberFormat="1" applyFont="1" applyFill="1" applyBorder="1">
      <alignment vertical="center"/>
    </xf>
    <xf numFmtId="38" fontId="38" fillId="13" borderId="1" xfId="1" applyFont="1" applyFill="1" applyBorder="1">
      <alignment vertical="center"/>
    </xf>
    <xf numFmtId="38" fontId="38" fillId="13" borderId="45" xfId="1" applyFont="1" applyFill="1" applyBorder="1">
      <alignment vertical="center"/>
    </xf>
    <xf numFmtId="38" fontId="38" fillId="13" borderId="46" xfId="1" applyFont="1" applyFill="1" applyBorder="1">
      <alignment vertical="center"/>
    </xf>
    <xf numFmtId="38" fontId="38" fillId="13" borderId="46" xfId="0" applyNumberFormat="1" applyFont="1" applyFill="1" applyBorder="1">
      <alignment vertical="center"/>
    </xf>
    <xf numFmtId="38" fontId="38" fillId="13" borderId="47" xfId="0" applyNumberFormat="1" applyFont="1" applyFill="1" applyBorder="1">
      <alignment vertical="center"/>
    </xf>
    <xf numFmtId="0" fontId="38" fillId="2" borderId="73" xfId="0" applyFont="1" applyFill="1" applyBorder="1" applyProtection="1">
      <alignment vertical="center"/>
      <protection locked="0"/>
    </xf>
    <xf numFmtId="38" fontId="38" fillId="2" borderId="74" xfId="1" applyFont="1" applyFill="1" applyBorder="1" applyProtection="1">
      <alignment vertical="center"/>
      <protection locked="0"/>
    </xf>
    <xf numFmtId="177" fontId="0" fillId="0" borderId="6" xfId="1"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vertical="center"/>
      <protection locked="0"/>
    </xf>
    <xf numFmtId="0" fontId="8" fillId="0" borderId="0" xfId="0" applyFont="1" applyAlignment="1">
      <alignment horizontal="center" vertical="center"/>
    </xf>
    <xf numFmtId="0" fontId="34" fillId="0" borderId="0" xfId="0" applyFont="1" applyAlignment="1">
      <alignment vertical="top" wrapText="1"/>
    </xf>
    <xf numFmtId="0" fontId="34" fillId="0" borderId="0" xfId="0" applyFont="1" applyAlignment="1">
      <alignment horizontal="left" vertical="top" wrapText="1"/>
    </xf>
    <xf numFmtId="2" fontId="0" fillId="7" borderId="0" xfId="0" applyNumberFormat="1" applyFill="1" applyAlignment="1">
      <alignment horizontal="center" vertical="center"/>
    </xf>
    <xf numFmtId="0" fontId="0" fillId="0" borderId="6" xfId="0" applyBorder="1" applyAlignment="1">
      <alignment horizontal="center" vertical="center"/>
    </xf>
    <xf numFmtId="176" fontId="0" fillId="7" borderId="6" xfId="0" applyNumberFormat="1" applyFill="1" applyBorder="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177" fontId="0" fillId="2" borderId="69" xfId="0" applyNumberFormat="1" applyFill="1" applyBorder="1" applyAlignment="1" applyProtection="1">
      <alignment horizontal="center" vertical="center"/>
    </xf>
    <xf numFmtId="0" fontId="0" fillId="5" borderId="5" xfId="0" applyFill="1" applyBorder="1" applyAlignment="1">
      <alignment horizontal="center" vertical="center"/>
    </xf>
    <xf numFmtId="0" fontId="0" fillId="0" borderId="0" xfId="0" applyProtection="1">
      <alignment vertical="center"/>
    </xf>
    <xf numFmtId="0" fontId="40" fillId="0" borderId="0" xfId="0" applyFont="1" applyAlignment="1">
      <alignment horizontal="center" vertical="center"/>
    </xf>
    <xf numFmtId="0" fontId="40" fillId="0" borderId="0" xfId="0" applyFont="1">
      <alignment vertical="center"/>
    </xf>
    <xf numFmtId="179" fontId="41" fillId="6" borderId="46" xfId="0" applyNumberFormat="1" applyFont="1" applyFill="1" applyBorder="1">
      <alignment vertical="center"/>
    </xf>
    <xf numFmtId="0" fontId="40" fillId="0" borderId="46" xfId="0" applyFont="1" applyBorder="1">
      <alignment vertical="center"/>
    </xf>
    <xf numFmtId="0" fontId="42" fillId="0" borderId="75" xfId="0" applyFont="1" applyBorder="1">
      <alignment vertical="center"/>
    </xf>
    <xf numFmtId="0" fontId="41" fillId="0" borderId="46" xfId="0" applyFont="1" applyBorder="1">
      <alignment vertical="center"/>
    </xf>
    <xf numFmtId="0" fontId="40" fillId="0" borderId="46" xfId="0" applyFont="1" applyBorder="1" applyAlignment="1">
      <alignment vertical="center" wrapText="1"/>
    </xf>
    <xf numFmtId="0" fontId="42" fillId="0" borderId="46" xfId="0" applyFont="1" applyBorder="1">
      <alignment vertical="center"/>
    </xf>
    <xf numFmtId="179" fontId="42" fillId="6" borderId="46" xfId="0" applyNumberFormat="1" applyFont="1" applyFill="1" applyBorder="1">
      <alignment vertical="center"/>
    </xf>
    <xf numFmtId="0" fontId="42" fillId="0" borderId="46" xfId="0" applyFont="1" applyBorder="1" applyAlignment="1">
      <alignment vertical="center" wrapText="1"/>
    </xf>
    <xf numFmtId="0" fontId="43" fillId="0" borderId="75" xfId="0" applyFont="1" applyBorder="1">
      <alignment vertical="center"/>
    </xf>
    <xf numFmtId="0" fontId="43" fillId="0" borderId="0" xfId="0" applyFont="1">
      <alignment vertical="center"/>
    </xf>
    <xf numFmtId="0" fontId="43" fillId="0" borderId="47" xfId="0" applyFont="1" applyBorder="1" applyAlignment="1">
      <alignment vertical="center" wrapText="1"/>
    </xf>
    <xf numFmtId="2" fontId="0" fillId="17" borderId="0" xfId="0" applyNumberFormat="1" applyFill="1" applyAlignment="1">
      <alignment horizontal="center" vertical="center"/>
    </xf>
    <xf numFmtId="176" fontId="0" fillId="17" borderId="6" xfId="0" applyNumberFormat="1" applyFill="1" applyBorder="1" applyAlignment="1">
      <alignment horizontal="center" vertical="center"/>
    </xf>
    <xf numFmtId="176" fontId="10" fillId="17" borderId="13" xfId="0" applyNumberFormat="1" applyFont="1" applyFill="1" applyBorder="1" applyAlignment="1">
      <alignment horizontal="center" vertical="center"/>
    </xf>
    <xf numFmtId="0" fontId="0" fillId="17" borderId="13" xfId="0" applyFill="1" applyBorder="1" applyAlignment="1">
      <alignment horizontal="center" vertical="center"/>
    </xf>
    <xf numFmtId="176" fontId="0" fillId="17" borderId="13" xfId="0" applyNumberFormat="1" applyFill="1" applyBorder="1" applyAlignment="1">
      <alignment horizontal="center" vertical="center"/>
    </xf>
    <xf numFmtId="0" fontId="42" fillId="6" borderId="73" xfId="0" applyFont="1" applyFill="1" applyBorder="1">
      <alignment vertical="center"/>
    </xf>
    <xf numFmtId="0" fontId="42" fillId="0" borderId="74" xfId="0" applyFont="1" applyBorder="1">
      <alignment vertical="center"/>
    </xf>
    <xf numFmtId="0" fontId="42" fillId="0" borderId="47" xfId="0" applyFont="1" applyBorder="1">
      <alignment vertical="center"/>
    </xf>
    <xf numFmtId="179" fontId="42" fillId="0" borderId="47" xfId="0" applyNumberFormat="1" applyFont="1" applyBorder="1">
      <alignment vertical="center"/>
    </xf>
    <xf numFmtId="0" fontId="40" fillId="6" borderId="76" xfId="0" applyFont="1" applyFill="1" applyBorder="1">
      <alignment vertical="center"/>
    </xf>
    <xf numFmtId="0" fontId="41" fillId="6" borderId="76" xfId="0" applyFont="1" applyFill="1" applyBorder="1">
      <alignment vertical="center"/>
    </xf>
    <xf numFmtId="0" fontId="21" fillId="2" borderId="1" xfId="0" applyFont="1" applyFill="1" applyBorder="1" applyAlignment="1" applyProtection="1">
      <alignment vertical="center" wrapTex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4" xfId="0" applyNumberFormat="1" applyFill="1" applyBorder="1" applyAlignment="1" applyProtection="1">
      <alignment horizontal="left" vertical="center"/>
      <protection locked="0"/>
    </xf>
    <xf numFmtId="177" fontId="0" fillId="2" borderId="39" xfId="0" applyNumberFormat="1" applyFill="1" applyBorder="1" applyAlignment="1" applyProtection="1">
      <alignment horizontal="left" vertical="center"/>
      <protection locked="0"/>
    </xf>
    <xf numFmtId="177" fontId="0" fillId="2" borderId="25" xfId="0" applyNumberFormat="1" applyFill="1" applyBorder="1" applyAlignment="1" applyProtection="1">
      <alignment horizontal="left" vertical="center"/>
      <protection locked="0"/>
    </xf>
    <xf numFmtId="0" fontId="8" fillId="0" borderId="0" xfId="0" applyFont="1" applyAlignment="1">
      <alignment horizontal="center" vertical="center"/>
    </xf>
    <xf numFmtId="0" fontId="4" fillId="6" borderId="5"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0" fontId="0" fillId="2" borderId="24"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4" fillId="0" borderId="0" xfId="0" applyFont="1" applyAlignment="1">
      <alignment vertical="center" wrapText="1"/>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70" xfId="0" applyFill="1" applyBorder="1" applyAlignment="1">
      <alignment horizontal="left" vertical="center"/>
    </xf>
    <xf numFmtId="0" fontId="0" fillId="5" borderId="2" xfId="0" applyFill="1" applyBorder="1" applyAlignment="1" applyProtection="1">
      <alignment horizontal="left" vertical="center" wrapText="1"/>
    </xf>
    <xf numFmtId="0" fontId="0" fillId="5" borderId="12" xfId="0" applyFill="1" applyBorder="1" applyAlignment="1" applyProtection="1">
      <alignment horizontal="left" vertical="center" wrapText="1"/>
    </xf>
    <xf numFmtId="0" fontId="0" fillId="5" borderId="70" xfId="0" applyFill="1" applyBorder="1" applyAlignment="1" applyProtection="1">
      <alignment horizontal="left" vertical="center" wrapText="1"/>
    </xf>
    <xf numFmtId="0" fontId="0" fillId="5" borderId="2" xfId="0" applyFill="1" applyBorder="1" applyAlignment="1" applyProtection="1">
      <alignment horizontal="left" vertical="center"/>
    </xf>
    <xf numFmtId="0" fontId="0" fillId="5" borderId="12" xfId="0" applyFill="1" applyBorder="1" applyAlignment="1" applyProtection="1">
      <alignment horizontal="left" vertical="center"/>
    </xf>
    <xf numFmtId="0" fontId="0" fillId="5" borderId="70" xfId="0" applyFill="1" applyBorder="1" applyAlignment="1" applyProtection="1">
      <alignment horizontal="left" vertical="center"/>
    </xf>
    <xf numFmtId="177" fontId="0" fillId="2" borderId="24" xfId="0" applyNumberFormat="1" applyFill="1" applyBorder="1" applyAlignment="1" applyProtection="1">
      <alignment horizontal="right" vertical="center"/>
      <protection locked="0"/>
    </xf>
    <xf numFmtId="177" fontId="0" fillId="2" borderId="25" xfId="0" applyNumberFormat="1" applyFill="1" applyBorder="1" applyAlignment="1" applyProtection="1">
      <alignment horizontal="right" vertical="center"/>
      <protection locked="0"/>
    </xf>
    <xf numFmtId="0" fontId="0" fillId="4" borderId="15" xfId="0" applyFill="1" applyBorder="1" applyAlignment="1" applyProtection="1">
      <alignment vertical="center" shrinkToFit="1"/>
      <protection locked="0"/>
    </xf>
    <xf numFmtId="0" fontId="0" fillId="4" borderId="43" xfId="0" applyFill="1" applyBorder="1" applyAlignment="1" applyProtection="1">
      <alignment vertical="center" shrinkToFit="1"/>
      <protection locked="0"/>
    </xf>
    <xf numFmtId="0" fontId="11" fillId="8" borderId="2" xfId="0" applyFont="1" applyFill="1" applyBorder="1" applyAlignment="1" applyProtection="1">
      <alignment horizontal="left" vertical="center" shrinkToFit="1"/>
      <protection locked="0"/>
    </xf>
    <xf numFmtId="0" fontId="11" fillId="8" borderId="12" xfId="0" applyFont="1" applyFill="1" applyBorder="1" applyAlignment="1" applyProtection="1">
      <alignment horizontal="left" vertical="center" shrinkToFit="1"/>
      <protection locked="0"/>
    </xf>
    <xf numFmtId="0" fontId="11" fillId="8" borderId="3" xfId="0" applyFont="1" applyFill="1" applyBorder="1" applyAlignment="1" applyProtection="1">
      <alignment horizontal="left" vertical="center" shrinkToFit="1"/>
      <protection locked="0"/>
    </xf>
    <xf numFmtId="0" fontId="0" fillId="0" borderId="44" xfId="0" applyBorder="1" applyAlignment="1" applyProtection="1">
      <alignment vertical="center" shrinkToFit="1"/>
      <protection locked="0"/>
    </xf>
    <xf numFmtId="0" fontId="0" fillId="4" borderId="42" xfId="0" applyFill="1" applyBorder="1" applyAlignment="1" applyProtection="1">
      <alignment vertical="center" shrinkToFit="1"/>
      <protection locked="0"/>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wrapText="1"/>
    </xf>
    <xf numFmtId="0" fontId="12" fillId="6" borderId="6" xfId="0" applyFont="1" applyFill="1" applyBorder="1" applyAlignment="1">
      <alignment horizontal="left" vertical="center"/>
    </xf>
    <xf numFmtId="0" fontId="12" fillId="6" borderId="8" xfId="0" applyFont="1" applyFill="1" applyBorder="1" applyAlignment="1">
      <alignment horizontal="left" vertical="center"/>
    </xf>
    <xf numFmtId="0" fontId="12" fillId="6" borderId="10" xfId="0" applyFont="1" applyFill="1" applyBorder="1" applyAlignment="1">
      <alignment horizontal="left" vertical="center"/>
    </xf>
    <xf numFmtId="0" fontId="12" fillId="2" borderId="16"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1" xfId="0" applyFont="1" applyFill="1" applyBorder="1" applyAlignment="1">
      <alignment horizontal="center" vertical="center"/>
    </xf>
    <xf numFmtId="0" fontId="12" fillId="6" borderId="5" xfId="0" applyFont="1" applyFill="1" applyBorder="1" applyAlignment="1">
      <alignment horizontal="left" vertical="center" shrinkToFit="1"/>
    </xf>
    <xf numFmtId="0" fontId="12" fillId="6" borderId="6" xfId="0" applyFont="1" applyFill="1" applyBorder="1" applyAlignment="1">
      <alignment horizontal="left" vertical="center" shrinkToFit="1"/>
    </xf>
    <xf numFmtId="0" fontId="12" fillId="6" borderId="7" xfId="0" applyFont="1" applyFill="1" applyBorder="1" applyAlignment="1">
      <alignment horizontal="left" vertical="center" shrinkToFit="1"/>
    </xf>
    <xf numFmtId="0" fontId="12" fillId="6" borderId="8" xfId="0" applyFont="1" applyFill="1" applyBorder="1" applyAlignment="1">
      <alignment horizontal="left" vertical="center" shrinkToFit="1"/>
    </xf>
    <xf numFmtId="0" fontId="12" fillId="6" borderId="0" xfId="0" applyFont="1" applyFill="1" applyAlignment="1">
      <alignment horizontal="left" vertical="center" shrinkToFit="1"/>
    </xf>
    <xf numFmtId="0" fontId="12" fillId="6" borderId="9" xfId="0" applyFont="1" applyFill="1" applyBorder="1" applyAlignment="1">
      <alignment horizontal="left" vertical="center" shrinkToFit="1"/>
    </xf>
    <xf numFmtId="0" fontId="12" fillId="6" borderId="10" xfId="0" applyFont="1" applyFill="1" applyBorder="1" applyAlignment="1">
      <alignment horizontal="left" vertical="center" shrinkToFit="1"/>
    </xf>
    <xf numFmtId="0" fontId="12" fillId="6" borderId="4" xfId="0" applyFont="1" applyFill="1" applyBorder="1" applyAlignment="1">
      <alignment horizontal="left" vertical="center" shrinkToFit="1"/>
    </xf>
    <xf numFmtId="0" fontId="12" fillId="6" borderId="11" xfId="0" applyFont="1" applyFill="1" applyBorder="1" applyAlignment="1">
      <alignment horizontal="left" vertical="center" shrinkToFit="1"/>
    </xf>
    <xf numFmtId="0" fontId="12" fillId="6" borderId="6" xfId="0" applyFont="1" applyFill="1" applyBorder="1" applyAlignment="1">
      <alignment horizontal="right" vertical="center"/>
    </xf>
    <xf numFmtId="0" fontId="12" fillId="6" borderId="0" xfId="0" applyFont="1" applyFill="1" applyAlignment="1">
      <alignment horizontal="righ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24" fillId="6" borderId="12" xfId="0" applyFont="1" applyFill="1" applyBorder="1" applyAlignment="1">
      <alignment horizontal="right" vertical="center" wrapText="1"/>
    </xf>
    <xf numFmtId="0" fontId="24" fillId="6" borderId="3" xfId="0" applyFont="1" applyFill="1" applyBorder="1" applyAlignment="1">
      <alignment horizontal="right" vertical="center" wrapText="1"/>
    </xf>
    <xf numFmtId="38" fontId="25" fillId="6" borderId="5" xfId="1" applyFont="1" applyFill="1" applyBorder="1" applyAlignment="1" applyProtection="1">
      <alignment horizontal="right" vertical="center"/>
    </xf>
    <xf numFmtId="38" fontId="25" fillId="6" borderId="6" xfId="1" applyFont="1" applyFill="1" applyBorder="1" applyAlignment="1" applyProtection="1">
      <alignment horizontal="right" vertical="center"/>
    </xf>
    <xf numFmtId="38" fontId="25" fillId="6" borderId="8" xfId="1" applyFont="1" applyFill="1" applyBorder="1" applyAlignment="1" applyProtection="1">
      <alignment horizontal="right" vertical="center"/>
    </xf>
    <xf numFmtId="38" fontId="25" fillId="6" borderId="0" xfId="1" applyFont="1" applyFill="1" applyBorder="1" applyAlignment="1" applyProtection="1">
      <alignment horizontal="right" vertical="center"/>
    </xf>
    <xf numFmtId="0" fontId="23" fillId="6" borderId="6"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9"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24" fillId="6" borderId="2" xfId="0" applyFont="1" applyFill="1" applyBorder="1" applyAlignment="1">
      <alignment horizontal="right" vertical="top" wrapText="1"/>
    </xf>
    <xf numFmtId="0" fontId="24" fillId="6" borderId="12" xfId="0" applyFont="1" applyFill="1" applyBorder="1" applyAlignment="1">
      <alignment horizontal="right" vertical="top" wrapText="1"/>
    </xf>
    <xf numFmtId="0" fontId="24" fillId="6" borderId="3" xfId="0" applyFont="1" applyFill="1" applyBorder="1" applyAlignment="1">
      <alignment horizontal="right" vertical="top" wrapText="1"/>
    </xf>
    <xf numFmtId="0" fontId="12" fillId="6" borderId="0" xfId="0" applyFont="1" applyFill="1" applyAlignment="1">
      <alignment horizontal="left"/>
    </xf>
    <xf numFmtId="0" fontId="14" fillId="6" borderId="0" xfId="0" applyFont="1" applyFill="1" applyAlignment="1">
      <alignment horizontal="left"/>
    </xf>
    <xf numFmtId="0" fontId="12" fillId="2" borderId="0" xfId="0" applyFont="1" applyFill="1" applyAlignment="1">
      <alignment vertical="center" wrapText="1"/>
    </xf>
    <xf numFmtId="0" fontId="12" fillId="2" borderId="63" xfId="0" applyFont="1" applyFill="1" applyBorder="1" applyAlignment="1" applyProtection="1">
      <alignment horizontal="left" vertical="top" wrapText="1"/>
      <protection locked="0"/>
    </xf>
    <xf numFmtId="0" fontId="12" fillId="2" borderId="62" xfId="0" applyFont="1" applyFill="1" applyBorder="1" applyAlignment="1" applyProtection="1">
      <alignment horizontal="left" vertical="top"/>
      <protection locked="0"/>
    </xf>
    <xf numFmtId="0" fontId="12" fillId="2" borderId="61" xfId="0" applyFont="1" applyFill="1" applyBorder="1" applyAlignment="1" applyProtection="1">
      <alignment horizontal="left" vertical="top"/>
      <protection locked="0"/>
    </xf>
    <xf numFmtId="0" fontId="12" fillId="2" borderId="58" xfId="0" applyFont="1" applyFill="1" applyBorder="1" applyAlignment="1" applyProtection="1">
      <alignment horizontal="left" vertical="top"/>
      <protection locked="0"/>
    </xf>
    <xf numFmtId="0" fontId="12" fillId="2" borderId="0" xfId="0" applyFont="1" applyFill="1" applyAlignment="1" applyProtection="1">
      <alignment horizontal="left" vertical="top"/>
      <protection locked="0"/>
    </xf>
    <xf numFmtId="0" fontId="12" fillId="2" borderId="23" xfId="0" applyFont="1" applyFill="1" applyBorder="1" applyAlignment="1" applyProtection="1">
      <alignment horizontal="left" vertical="top"/>
      <protection locked="0"/>
    </xf>
    <xf numFmtId="0" fontId="12" fillId="2" borderId="30" xfId="0" applyFont="1" applyFill="1" applyBorder="1" applyAlignment="1" applyProtection="1">
      <alignment horizontal="left" vertical="top"/>
      <protection locked="0"/>
    </xf>
    <xf numFmtId="0" fontId="12" fillId="2" borderId="20" xfId="0" applyFont="1" applyFill="1" applyBorder="1" applyAlignment="1" applyProtection="1">
      <alignment horizontal="left" vertical="top"/>
      <protection locked="0"/>
    </xf>
    <xf numFmtId="0" fontId="12" fillId="2" borderId="21" xfId="0" applyFont="1" applyFill="1" applyBorder="1" applyAlignment="1" applyProtection="1">
      <alignment horizontal="left" vertical="top"/>
      <protection locked="0"/>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4" xfId="0" applyFont="1" applyFill="1" applyBorder="1" applyAlignment="1">
      <alignment horizontal="center" vertical="center"/>
    </xf>
    <xf numFmtId="0" fontId="12" fillId="0" borderId="4" xfId="0" applyFont="1" applyBorder="1" applyAlignment="1">
      <alignment horizontal="center" vertical="center"/>
    </xf>
    <xf numFmtId="0" fontId="12" fillId="2" borderId="24" xfId="0" applyFont="1" applyFill="1" applyBorder="1" applyAlignment="1" applyProtection="1">
      <alignment horizontal="left" vertical="center"/>
      <protection locked="0"/>
    </xf>
    <xf numFmtId="0" fontId="12" fillId="2" borderId="39" xfId="0" applyFont="1" applyFill="1" applyBorder="1" applyAlignment="1" applyProtection="1">
      <alignment horizontal="left" vertical="center"/>
      <protection locked="0"/>
    </xf>
    <xf numFmtId="0" fontId="12" fillId="2" borderId="25" xfId="0" applyFont="1" applyFill="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39" xfId="0" applyFont="1" applyBorder="1" applyAlignment="1" applyProtection="1">
      <alignment horizontal="left" vertical="center"/>
      <protection locked="0"/>
    </xf>
    <xf numFmtId="0" fontId="12" fillId="5" borderId="7" xfId="0" applyFont="1" applyFill="1" applyBorder="1" applyAlignment="1">
      <alignment horizontal="center" vertical="center"/>
    </xf>
    <xf numFmtId="0" fontId="12" fillId="5" borderId="11" xfId="0" applyFont="1" applyFill="1" applyBorder="1" applyAlignment="1">
      <alignment horizontal="center" vertical="center"/>
    </xf>
    <xf numFmtId="0" fontId="12" fillId="6" borderId="5" xfId="0" applyFont="1" applyFill="1" applyBorder="1" applyAlignment="1">
      <alignment horizontal="left" vertical="center"/>
    </xf>
    <xf numFmtId="0" fontId="12" fillId="6" borderId="7" xfId="0" applyFont="1" applyFill="1" applyBorder="1" applyAlignment="1">
      <alignment horizontal="left" vertical="center"/>
    </xf>
    <xf numFmtId="0" fontId="12" fillId="6" borderId="11" xfId="0" applyFont="1" applyFill="1" applyBorder="1" applyAlignment="1">
      <alignment horizontal="left" vertical="center"/>
    </xf>
    <xf numFmtId="0" fontId="12" fillId="5" borderId="29"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0" xfId="0" applyFont="1" applyFill="1" applyAlignment="1">
      <alignment horizontal="center" vertical="center"/>
    </xf>
    <xf numFmtId="0" fontId="12" fillId="5" borderId="23" xfId="0" applyFont="1" applyFill="1" applyBorder="1" applyAlignment="1">
      <alignment horizontal="center" vertical="center"/>
    </xf>
    <xf numFmtId="0" fontId="12" fillId="2" borderId="24" xfId="0" applyFont="1" applyFill="1" applyBorder="1" applyAlignment="1" applyProtection="1">
      <alignment horizontal="left" vertical="top" wrapText="1"/>
      <protection locked="0"/>
    </xf>
    <xf numFmtId="0" fontId="12" fillId="2" borderId="39" xfId="0" applyFont="1" applyFill="1" applyBorder="1" applyAlignment="1" applyProtection="1">
      <alignment horizontal="left" vertical="top"/>
      <protection locked="0"/>
    </xf>
    <xf numFmtId="0" fontId="12" fillId="2" borderId="25" xfId="0" applyFont="1" applyFill="1" applyBorder="1" applyAlignment="1" applyProtection="1">
      <alignment horizontal="left" vertical="top"/>
      <protection locked="0"/>
    </xf>
    <xf numFmtId="0" fontId="12" fillId="2" borderId="24" xfId="0" applyFont="1" applyFill="1" applyBorder="1" applyAlignment="1" applyProtection="1">
      <alignment horizontal="left" vertical="top"/>
      <protection locked="0"/>
    </xf>
    <xf numFmtId="0" fontId="12" fillId="5" borderId="27" xfId="0" applyFont="1" applyFill="1" applyBorder="1" applyAlignment="1">
      <alignment horizontal="center" vertical="center"/>
    </xf>
    <xf numFmtId="0" fontId="12" fillId="5" borderId="2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66" xfId="0" applyFont="1" applyFill="1" applyBorder="1" applyAlignment="1" applyProtection="1">
      <alignment horizontal="left" vertical="top" wrapText="1"/>
      <protection locked="0"/>
    </xf>
    <xf numFmtId="0" fontId="12" fillId="5" borderId="65" xfId="0" applyFont="1" applyFill="1" applyBorder="1" applyAlignment="1" applyProtection="1">
      <alignment horizontal="left" vertical="top" wrapText="1"/>
      <protection locked="0"/>
    </xf>
    <xf numFmtId="0" fontId="12" fillId="5" borderId="64" xfId="0" applyFont="1" applyFill="1" applyBorder="1" applyAlignment="1" applyProtection="1">
      <alignment horizontal="left" vertical="top" wrapText="1"/>
      <protection locked="0"/>
    </xf>
    <xf numFmtId="0" fontId="12" fillId="2" borderId="60" xfId="0" applyFont="1" applyFill="1" applyBorder="1" applyAlignment="1" applyProtection="1">
      <alignment horizontal="left" vertical="top" wrapText="1"/>
      <protection locked="0"/>
    </xf>
    <xf numFmtId="0" fontId="12" fillId="2" borderId="59" xfId="0" applyFont="1" applyFill="1" applyBorder="1" applyAlignment="1" applyProtection="1">
      <alignment horizontal="left" vertical="top" wrapText="1"/>
      <protection locked="0"/>
    </xf>
    <xf numFmtId="0" fontId="12" fillId="2" borderId="57" xfId="0" applyFont="1" applyFill="1" applyBorder="1" applyAlignment="1" applyProtection="1">
      <alignment horizontal="left" vertical="top" wrapText="1"/>
      <protection locked="0"/>
    </xf>
    <xf numFmtId="0" fontId="12" fillId="2" borderId="56" xfId="0" applyFont="1" applyFill="1" applyBorder="1" applyAlignment="1" applyProtection="1">
      <alignment horizontal="left" vertical="top" wrapText="1"/>
      <protection locked="0"/>
    </xf>
    <xf numFmtId="0" fontId="12" fillId="2" borderId="53" xfId="0" applyFont="1" applyFill="1" applyBorder="1" applyAlignment="1" applyProtection="1">
      <alignment horizontal="center" vertical="top" wrapText="1"/>
      <protection locked="0"/>
    </xf>
    <xf numFmtId="0" fontId="12" fillId="2" borderId="50" xfId="0" applyFont="1" applyFill="1" applyBorder="1" applyAlignment="1" applyProtection="1">
      <alignment horizontal="center" vertical="top" wrapText="1"/>
      <protection locked="0"/>
    </xf>
    <xf numFmtId="0" fontId="12" fillId="2" borderId="50" xfId="0" applyFont="1" applyFill="1" applyBorder="1" applyAlignment="1" applyProtection="1">
      <alignment horizontal="left" vertical="top"/>
      <protection locked="0"/>
    </xf>
    <xf numFmtId="0" fontId="12" fillId="2" borderId="51" xfId="0" applyFont="1" applyFill="1" applyBorder="1" applyAlignment="1" applyProtection="1">
      <alignment horizontal="left" vertical="top"/>
      <protection locked="0"/>
    </xf>
    <xf numFmtId="0" fontId="14" fillId="2" borderId="16" xfId="0"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2" fillId="6" borderId="40" xfId="0" applyFont="1" applyFill="1" applyBorder="1" applyAlignment="1">
      <alignment horizontal="left" vertical="center"/>
    </xf>
    <xf numFmtId="0" fontId="12" fillId="6" borderId="39" xfId="0" applyFont="1" applyFill="1" applyBorder="1" applyAlignment="1">
      <alignment horizontal="left" vertical="center"/>
    </xf>
    <xf numFmtId="0" fontId="12" fillId="6" borderId="41" xfId="0" applyFont="1" applyFill="1" applyBorder="1" applyAlignment="1">
      <alignment horizontal="left" vertical="center"/>
    </xf>
    <xf numFmtId="49" fontId="14" fillId="2" borderId="16" xfId="0" applyNumberFormat="1" applyFont="1" applyFill="1" applyBorder="1" applyAlignment="1" applyProtection="1">
      <alignment horizontal="center" vertical="center"/>
      <protection locked="0"/>
    </xf>
    <xf numFmtId="49" fontId="14" fillId="2" borderId="17" xfId="0" applyNumberFormat="1" applyFont="1" applyFill="1" applyBorder="1" applyAlignment="1" applyProtection="1">
      <alignment horizontal="center" vertical="center"/>
      <protection locked="0"/>
    </xf>
    <xf numFmtId="49" fontId="14" fillId="2" borderId="19" xfId="0" applyNumberFormat="1" applyFont="1" applyFill="1" applyBorder="1" applyAlignment="1" applyProtection="1">
      <alignment horizontal="center" vertical="center"/>
      <protection locked="0"/>
    </xf>
    <xf numFmtId="49" fontId="14" fillId="2" borderId="20" xfId="0" applyNumberFormat="1" applyFont="1" applyFill="1" applyBorder="1" applyAlignment="1" applyProtection="1">
      <alignment horizontal="center" vertical="center"/>
      <protection locked="0"/>
    </xf>
    <xf numFmtId="0" fontId="14" fillId="0" borderId="17" xfId="0" applyFont="1" applyBorder="1" applyAlignment="1">
      <alignment horizontal="center" vertical="center"/>
    </xf>
    <xf numFmtId="0" fontId="14" fillId="0" borderId="20" xfId="0" applyFont="1" applyBorder="1" applyAlignment="1">
      <alignment horizontal="center" vertical="center"/>
    </xf>
    <xf numFmtId="49" fontId="14" fillId="2" borderId="18" xfId="0" applyNumberFormat="1" applyFont="1" applyFill="1" applyBorder="1" applyAlignment="1" applyProtection="1">
      <alignment horizontal="center" vertical="center"/>
      <protection locked="0"/>
    </xf>
    <xf numFmtId="49" fontId="14" fillId="2" borderId="21" xfId="0" applyNumberFormat="1" applyFont="1" applyFill="1" applyBorder="1" applyAlignment="1" applyProtection="1">
      <alignment horizontal="center" vertical="center"/>
      <protection locked="0"/>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4" fillId="2" borderId="22" xfId="0" applyFont="1" applyFill="1" applyBorder="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23" xfId="0" applyFont="1" applyFill="1" applyBorder="1" applyAlignment="1" applyProtection="1">
      <alignment horizontal="left" vertical="center"/>
      <protection locked="0"/>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26" xfId="0" applyFont="1" applyFill="1" applyBorder="1" applyAlignment="1">
      <alignment horizontal="center" vertical="center"/>
    </xf>
    <xf numFmtId="0" fontId="24" fillId="2" borderId="32" xfId="0" applyFont="1" applyFill="1" applyBorder="1" applyAlignment="1" applyProtection="1">
      <alignment horizontal="left" vertical="center"/>
      <protection locked="0"/>
    </xf>
    <xf numFmtId="0" fontId="24" fillId="2" borderId="33" xfId="0" applyFont="1" applyFill="1" applyBorder="1" applyAlignment="1" applyProtection="1">
      <alignment horizontal="left" vertical="center"/>
      <protection locked="0"/>
    </xf>
    <xf numFmtId="0" fontId="24" fillId="2" borderId="34" xfId="0" applyFont="1" applyFill="1" applyBorder="1" applyAlignment="1" applyProtection="1">
      <alignment horizontal="left" vertical="center"/>
      <protection locked="0"/>
    </xf>
    <xf numFmtId="0" fontId="24" fillId="2" borderId="36" xfId="0" applyFont="1" applyFill="1" applyBorder="1" applyAlignment="1" applyProtection="1">
      <alignment horizontal="left" vertical="center"/>
      <protection locked="0"/>
    </xf>
    <xf numFmtId="0" fontId="24" fillId="2" borderId="35" xfId="0" applyFont="1" applyFill="1" applyBorder="1" applyAlignment="1" applyProtection="1">
      <alignment horizontal="left" vertical="center"/>
      <protection locked="0"/>
    </xf>
    <xf numFmtId="0" fontId="14" fillId="2" borderId="28"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4" fillId="2" borderId="37" xfId="0" applyFont="1" applyFill="1" applyBorder="1" applyAlignment="1" applyProtection="1">
      <alignment horizontal="left" vertical="center"/>
      <protection locked="0"/>
    </xf>
    <xf numFmtId="0" fontId="14" fillId="2" borderId="31" xfId="0" applyFont="1" applyFill="1" applyBorder="1" applyAlignment="1" applyProtection="1">
      <alignment horizontal="left" vertical="center"/>
      <protection locked="0"/>
    </xf>
    <xf numFmtId="0" fontId="14" fillId="2" borderId="38"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177" fontId="14" fillId="2" borderId="16" xfId="0" applyNumberFormat="1" applyFont="1" applyFill="1" applyBorder="1" applyAlignment="1" applyProtection="1">
      <alignment horizontal="left" vertical="center"/>
      <protection locked="0"/>
    </xf>
    <xf numFmtId="177" fontId="14" fillId="2" borderId="17" xfId="0" applyNumberFormat="1" applyFont="1" applyFill="1" applyBorder="1" applyAlignment="1" applyProtection="1">
      <alignment horizontal="left" vertical="center"/>
      <protection locked="0"/>
    </xf>
    <xf numFmtId="177" fontId="14" fillId="2" borderId="18" xfId="0" applyNumberFormat="1" applyFont="1" applyFill="1" applyBorder="1" applyAlignment="1" applyProtection="1">
      <alignment horizontal="left" vertical="center"/>
      <protection locked="0"/>
    </xf>
    <xf numFmtId="177" fontId="14" fillId="2" borderId="19" xfId="0" applyNumberFormat="1" applyFont="1" applyFill="1" applyBorder="1" applyAlignment="1" applyProtection="1">
      <alignment horizontal="left" vertical="center"/>
      <protection locked="0"/>
    </xf>
    <xf numFmtId="177" fontId="14" fillId="2" borderId="20" xfId="0" applyNumberFormat="1" applyFont="1" applyFill="1" applyBorder="1" applyAlignment="1" applyProtection="1">
      <alignment horizontal="left" vertical="center"/>
      <protection locked="0"/>
    </xf>
    <xf numFmtId="177" fontId="14" fillId="2" borderId="21" xfId="0" applyNumberFormat="1" applyFont="1" applyFill="1" applyBorder="1" applyAlignment="1" applyProtection="1">
      <alignment horizontal="left" vertical="center"/>
      <protection locked="0"/>
    </xf>
    <xf numFmtId="177" fontId="17" fillId="6" borderId="8" xfId="0" applyNumberFormat="1" applyFont="1" applyFill="1" applyBorder="1" applyAlignment="1" applyProtection="1">
      <alignment horizontal="right" vertical="center"/>
      <protection locked="0"/>
    </xf>
    <xf numFmtId="177" fontId="17" fillId="6" borderId="0" xfId="0" applyNumberFormat="1" applyFont="1" applyFill="1" applyAlignment="1" applyProtection="1">
      <alignment horizontal="right" vertical="center"/>
      <protection locked="0"/>
    </xf>
    <xf numFmtId="177" fontId="17" fillId="6" borderId="10" xfId="0" applyNumberFormat="1" applyFont="1" applyFill="1" applyBorder="1" applyAlignment="1" applyProtection="1">
      <alignment horizontal="right" vertical="center"/>
      <protection locked="0"/>
    </xf>
    <xf numFmtId="177" fontId="17" fillId="6" borderId="4" xfId="0" applyNumberFormat="1" applyFont="1" applyFill="1" applyBorder="1" applyAlignment="1" applyProtection="1">
      <alignment horizontal="right" vertical="center"/>
      <protection locked="0"/>
    </xf>
    <xf numFmtId="49" fontId="14" fillId="2" borderId="16" xfId="0" applyNumberFormat="1" applyFont="1" applyFill="1" applyBorder="1" applyAlignment="1" applyProtection="1">
      <alignment horizontal="left" vertical="center"/>
      <protection locked="0"/>
    </xf>
    <xf numFmtId="49" fontId="14" fillId="2" borderId="17" xfId="0" applyNumberFormat="1" applyFont="1" applyFill="1" applyBorder="1" applyAlignment="1" applyProtection="1">
      <alignment horizontal="left" vertical="center"/>
      <protection locked="0"/>
    </xf>
    <xf numFmtId="49" fontId="14" fillId="2" borderId="18" xfId="0" applyNumberFormat="1" applyFont="1" applyFill="1" applyBorder="1" applyAlignment="1" applyProtection="1">
      <alignment horizontal="left" vertical="center"/>
      <protection locked="0"/>
    </xf>
    <xf numFmtId="49" fontId="14" fillId="2" borderId="19" xfId="0" applyNumberFormat="1" applyFont="1" applyFill="1" applyBorder="1" applyAlignment="1" applyProtection="1">
      <alignment horizontal="left" vertical="center"/>
      <protection locked="0"/>
    </xf>
    <xf numFmtId="49" fontId="14" fillId="2" borderId="20" xfId="0" applyNumberFormat="1" applyFont="1" applyFill="1" applyBorder="1" applyAlignment="1" applyProtection="1">
      <alignment horizontal="left" vertical="center"/>
      <protection locked="0"/>
    </xf>
    <xf numFmtId="49" fontId="14" fillId="2" borderId="21" xfId="0" applyNumberFormat="1" applyFont="1" applyFill="1" applyBorder="1" applyAlignment="1" applyProtection="1">
      <alignment horizontal="left" vertical="center"/>
      <protection locked="0"/>
    </xf>
    <xf numFmtId="0" fontId="24" fillId="0" borderId="22" xfId="0" applyFont="1" applyBorder="1" applyAlignment="1">
      <alignment horizontal="left" vertical="center" wrapText="1"/>
    </xf>
    <xf numFmtId="0" fontId="24" fillId="0" borderId="0" xfId="0" applyFont="1" applyAlignment="1">
      <alignment horizontal="left" vertical="center" wrapText="1"/>
    </xf>
    <xf numFmtId="0" fontId="24" fillId="0" borderId="26" xfId="0" applyFont="1" applyBorder="1" applyAlignment="1">
      <alignment horizontal="left" vertical="center" wrapText="1"/>
    </xf>
    <xf numFmtId="0" fontId="24" fillId="0" borderId="4" xfId="0" applyFont="1" applyBorder="1" applyAlignment="1">
      <alignment horizontal="left" vertical="center" wrapText="1"/>
    </xf>
    <xf numFmtId="0" fontId="19" fillId="2" borderId="6" xfId="0" applyFont="1" applyFill="1" applyBorder="1" applyAlignment="1">
      <alignment horizontal="center" vertical="center"/>
    </xf>
    <xf numFmtId="0" fontId="19" fillId="2" borderId="0" xfId="0" applyFont="1" applyFill="1" applyAlignment="1">
      <alignment horizontal="center" vertical="center"/>
    </xf>
    <xf numFmtId="0" fontId="15" fillId="6" borderId="0" xfId="0" applyFont="1" applyFill="1" applyAlignment="1">
      <alignment horizontal="left" vertical="center" shrinkToFit="1"/>
    </xf>
    <xf numFmtId="0" fontId="0" fillId="5" borderId="1" xfId="0" applyFill="1" applyBorder="1">
      <alignment vertical="center"/>
    </xf>
    <xf numFmtId="0" fontId="0" fillId="5" borderId="3" xfId="0" applyFill="1" applyBorder="1">
      <alignment vertical="center"/>
    </xf>
    <xf numFmtId="0" fontId="29" fillId="10"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3" borderId="1" xfId="0" applyFill="1" applyBorder="1" applyAlignment="1">
      <alignment horizontal="center"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14" fillId="2" borderId="16" xfId="0" applyFont="1" applyFill="1" applyBorder="1" applyAlignment="1" applyProtection="1">
      <alignment horizontal="left" vertical="center" wrapText="1"/>
      <protection locked="0"/>
    </xf>
    <xf numFmtId="0" fontId="14" fillId="0" borderId="19"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2" borderId="16" xfId="0" applyFont="1" applyFill="1" applyBorder="1" applyProtection="1">
      <alignment vertical="center"/>
      <protection locked="0"/>
    </xf>
    <xf numFmtId="0" fontId="14" fillId="2" borderId="17" xfId="0" applyFont="1" applyFill="1" applyBorder="1" applyProtection="1">
      <alignment vertical="center"/>
      <protection locked="0"/>
    </xf>
    <xf numFmtId="0" fontId="14" fillId="2" borderId="18" xfId="0" applyFont="1" applyFill="1" applyBorder="1" applyProtection="1">
      <alignment vertical="center"/>
      <protection locked="0"/>
    </xf>
    <xf numFmtId="0" fontId="14" fillId="2" borderId="19" xfId="0" applyFont="1" applyFill="1" applyBorder="1" applyProtection="1">
      <alignment vertical="center"/>
      <protection locked="0"/>
    </xf>
    <xf numFmtId="0" fontId="14" fillId="2" borderId="20" xfId="0" applyFont="1" applyFill="1" applyBorder="1" applyProtection="1">
      <alignment vertical="center"/>
      <protection locked="0"/>
    </xf>
    <xf numFmtId="0" fontId="14" fillId="2" borderId="21" xfId="0" applyFont="1" applyFill="1" applyBorder="1" applyProtection="1">
      <alignment vertical="center"/>
      <protection locked="0"/>
    </xf>
    <xf numFmtId="177" fontId="14" fillId="6" borderId="8" xfId="0" applyNumberFormat="1" applyFont="1" applyFill="1" applyBorder="1" applyAlignment="1" applyProtection="1">
      <alignment horizontal="left" vertical="center"/>
      <protection locked="0"/>
    </xf>
    <xf numFmtId="177" fontId="14" fillId="6" borderId="0" xfId="0" applyNumberFormat="1" applyFont="1" applyFill="1" applyAlignment="1" applyProtection="1">
      <alignment horizontal="left" vertical="center"/>
      <protection locked="0"/>
    </xf>
    <xf numFmtId="177" fontId="14" fillId="6" borderId="9" xfId="0" applyNumberFormat="1" applyFont="1" applyFill="1" applyBorder="1" applyAlignment="1" applyProtection="1">
      <alignment horizontal="left" vertical="center"/>
      <protection locked="0"/>
    </xf>
    <xf numFmtId="177" fontId="14" fillId="6" borderId="10" xfId="0" applyNumberFormat="1" applyFont="1" applyFill="1" applyBorder="1" applyAlignment="1" applyProtection="1">
      <alignment horizontal="left" vertical="center"/>
      <protection locked="0"/>
    </xf>
    <xf numFmtId="177" fontId="14" fillId="6" borderId="4" xfId="0" applyNumberFormat="1" applyFont="1" applyFill="1" applyBorder="1" applyAlignment="1" applyProtection="1">
      <alignment horizontal="left" vertical="center"/>
      <protection locked="0"/>
    </xf>
    <xf numFmtId="177" fontId="14" fillId="6" borderId="11" xfId="0" applyNumberFormat="1" applyFont="1" applyFill="1" applyBorder="1" applyAlignment="1" applyProtection="1">
      <alignment horizontal="left" vertical="center"/>
      <protection locked="0"/>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6" borderId="5"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9" borderId="5" xfId="0" applyFont="1" applyFill="1" applyBorder="1" applyAlignment="1">
      <alignment horizontal="left" vertical="center"/>
    </xf>
    <xf numFmtId="0" fontId="16" fillId="9" borderId="6" xfId="0" applyFont="1" applyFill="1" applyBorder="1" applyAlignment="1">
      <alignment horizontal="left" vertical="center"/>
    </xf>
    <xf numFmtId="0" fontId="16" fillId="9" borderId="7" xfId="0" applyFont="1" applyFill="1" applyBorder="1" applyAlignment="1">
      <alignment horizontal="left" vertical="center"/>
    </xf>
    <xf numFmtId="0" fontId="16" fillId="9" borderId="10" xfId="0" applyFont="1" applyFill="1" applyBorder="1" applyAlignment="1">
      <alignment horizontal="left" vertical="center"/>
    </xf>
    <xf numFmtId="0" fontId="16" fillId="9" borderId="4" xfId="0" applyFont="1" applyFill="1" applyBorder="1" applyAlignment="1">
      <alignment horizontal="left" vertical="center"/>
    </xf>
    <xf numFmtId="0" fontId="16" fillId="9" borderId="11" xfId="0" applyFont="1" applyFill="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1" xfId="0" applyFont="1" applyFill="1" applyBorder="1" applyAlignment="1">
      <alignment horizontal="center" vertical="center"/>
    </xf>
    <xf numFmtId="0" fontId="12" fillId="5" borderId="1" xfId="0" applyFont="1" applyFill="1" applyBorder="1" applyAlignment="1">
      <alignment horizontal="center"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2"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5" borderId="1" xfId="0" applyFill="1" applyBorder="1" applyProtection="1">
      <alignment vertical="center"/>
      <protection locked="0"/>
    </xf>
    <xf numFmtId="0" fontId="5" fillId="0" borderId="6" xfId="0" applyFont="1" applyBorder="1" applyAlignment="1">
      <alignment horizontal="left" vertical="center"/>
    </xf>
    <xf numFmtId="0" fontId="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4" fillId="0" borderId="0" xfId="0" applyFont="1" applyAlignment="1">
      <alignment horizontal="left" vertical="top" wrapText="1"/>
    </xf>
    <xf numFmtId="0" fontId="0" fillId="5" borderId="5" xfId="0" applyFill="1" applyBorder="1" applyAlignment="1">
      <alignment horizontal="center" vertical="center"/>
    </xf>
    <xf numFmtId="0" fontId="0" fillId="5" borderId="7"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FF0000"/>
      <color rgb="FFD9D9D9"/>
      <color rgb="FFFFF2CC"/>
      <color rgb="FF0000FF"/>
      <color rgb="FFCCFFFF"/>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19</xdr:col>
      <xdr:colOff>514350</xdr:colOff>
      <xdr:row>15</xdr:row>
      <xdr:rowOff>7621</xdr:rowOff>
    </xdr:from>
    <xdr:to>
      <xdr:col>25</xdr:col>
      <xdr:colOff>609599</xdr:colOff>
      <xdr:row>20</xdr:row>
      <xdr:rowOff>99061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607290" y="3200401"/>
          <a:ext cx="3752849" cy="64770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1">
              <a:solidFill>
                <a:sysClr val="windowText" lastClr="000000"/>
              </a:solidFill>
              <a:effectLst/>
              <a:latin typeface="+mn-ea"/>
              <a:ea typeface="+mn-ea"/>
              <a:cs typeface="+mn-cs"/>
            </a:rPr>
            <a:t>溶接条件管理機能：</a:t>
          </a:r>
          <a:r>
            <a:rPr lang="ja-JP" altLang="en-US" sz="1000">
              <a:solidFill>
                <a:sysClr val="windowText" lastClr="000000"/>
              </a:solidFill>
              <a:effectLst/>
              <a:latin typeface="+mn-ea"/>
              <a:ea typeface="+mn-ea"/>
              <a:cs typeface="+mn-cs"/>
            </a:rPr>
            <a:t>溶接条件を保存・管理し、適宜呼び出して使用できる機能。</a:t>
          </a:r>
          <a:endParaRPr kumimoji="1" lang="ja-JP" altLang="en-US" sz="10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45720</xdr:colOff>
          <xdr:row>64</xdr:row>
          <xdr:rowOff>7620</xdr:rowOff>
        </xdr:from>
        <xdr:to>
          <xdr:col>44</xdr:col>
          <xdr:colOff>83820</xdr:colOff>
          <xdr:row>65</xdr:row>
          <xdr:rowOff>99060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30480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0330" y="6096000"/>
          <a:ext cx="7985760" cy="1155954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twoCellAnchor>
    <xdr:from>
      <xdr:col>9</xdr:col>
      <xdr:colOff>0</xdr:colOff>
      <xdr:row>35</xdr:row>
      <xdr:rowOff>0</xdr:rowOff>
    </xdr:from>
    <xdr:to>
      <xdr:col>16</xdr:col>
      <xdr:colOff>617220</xdr:colOff>
      <xdr:row>114</xdr:row>
      <xdr:rowOff>99060</xdr:rowOff>
    </xdr:to>
    <xdr:sp macro="" textlink="">
      <xdr:nvSpPr>
        <xdr:cNvPr id="7" name="正方形/長方形 3">
          <a:extLst>
            <a:ext uri="{FF2B5EF4-FFF2-40B4-BE49-F238E27FC236}">
              <a16:creationId xmlns:a16="http://schemas.microsoft.com/office/drawing/2014/main" id="{DBA92FF6-F424-4F19-A223-B214B7609958}"/>
            </a:ext>
          </a:extLst>
        </xdr:cNvPr>
        <xdr:cNvSpPr/>
      </xdr:nvSpPr>
      <xdr:spPr>
        <a:xfrm>
          <a:off x="7894320" y="7703820"/>
          <a:ext cx="7345680" cy="1695450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600" b="1" kern="1200">
              <a:solidFill>
                <a:sysClr val="windowText" lastClr="000000"/>
              </a:solidFill>
              <a:effectLst/>
              <a:latin typeface="+mn-lt"/>
              <a:ea typeface="+mn-ea"/>
              <a:cs typeface="+mn-cs"/>
            </a:rPr>
            <a:t>以下の内容を必ずご確認の上入力してください。</a:t>
          </a:r>
          <a:endParaRPr kumimoji="1" lang="en-US" altLang="ja-JP" sz="1600" b="1" u="none">
            <a:solidFill>
              <a:sysClr val="windowText" lastClr="000000"/>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200" b="1" u="none">
            <a:solidFill>
              <a:sysClr val="windowText" lastClr="000000"/>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200" b="1" kern="1200">
              <a:solidFill>
                <a:sysClr val="windowText" lastClr="000000"/>
              </a:solidFill>
              <a:effectLst/>
              <a:latin typeface="+mn-lt"/>
              <a:ea typeface="+mn-ea"/>
              <a:cs typeface="+mn-cs"/>
            </a:rPr>
            <a:t>（２）登録申請をする製品の費目明細</a:t>
          </a:r>
          <a:endParaRPr kumimoji="1" lang="en-US" altLang="ja-JP" sz="1200" b="1" u="none" kern="1200">
            <a:solidFill>
              <a:sysClr val="windowText" lastClr="000000"/>
            </a:solidFill>
            <a:effectLst/>
            <a:latin typeface="+mn-lt"/>
            <a:ea typeface="+mn-ea"/>
            <a:cs typeface="+mn-cs"/>
          </a:endParaRPr>
        </a:p>
        <a:p>
          <a:pPr rtl="0" eaLnBrk="1" fontAlgn="auto" latinLnBrk="0" hangingPunct="1"/>
          <a:r>
            <a:rPr kumimoji="1" lang="ja-JP" altLang="en-US" sz="1000" b="0" u="sng" kern="1200">
              <a:solidFill>
                <a:sysClr val="windowText" lastClr="000000"/>
              </a:solidFill>
              <a:effectLst/>
              <a:latin typeface="+mn-lt"/>
              <a:ea typeface="+mn-ea"/>
              <a:cs typeface="+mn-cs"/>
            </a:rPr>
            <a:t>テーブル式スポット溶接機</a:t>
          </a:r>
          <a:r>
            <a:rPr kumimoji="1" lang="ja-JP" altLang="ja-JP" sz="1000" b="0" u="sng" kern="1200">
              <a:solidFill>
                <a:sysClr val="windowText" lastClr="000000"/>
              </a:solidFill>
              <a:effectLst/>
              <a:latin typeface="+mn-lt"/>
              <a:ea typeface="+mn-ea"/>
              <a:cs typeface="+mn-cs"/>
            </a:rPr>
            <a:t>は</a:t>
          </a:r>
          <a:endParaRPr lang="ja-JP" altLang="ja-JP" sz="1000">
            <a:solidFill>
              <a:sysClr val="windowText" lastClr="000000"/>
            </a:solidFill>
            <a:effectLst/>
          </a:endParaRPr>
        </a:p>
        <a:p>
          <a:pPr rtl="0" eaLnBrk="1" latinLnBrk="0" hangingPunct="1"/>
          <a:r>
            <a:rPr kumimoji="1" lang="ja-JP" altLang="ja-JP" sz="1000" b="0" kern="1200">
              <a:solidFill>
                <a:sysClr val="windowText" lastClr="000000"/>
              </a:solidFill>
              <a:effectLst/>
              <a:latin typeface="+mn-lt"/>
              <a:ea typeface="+mn-ea"/>
              <a:cs typeface="+mn-cs"/>
            </a:rPr>
            <a:t>・</a:t>
          </a:r>
          <a:r>
            <a:rPr kumimoji="1" lang="ja-JP" altLang="en-US" sz="1000" b="0" kern="1200">
              <a:solidFill>
                <a:sysClr val="windowText" lastClr="000000"/>
              </a:solidFill>
              <a:effectLst/>
              <a:latin typeface="+mn-lt"/>
              <a:ea typeface="+mn-ea"/>
              <a:cs typeface="+mn-cs"/>
            </a:rPr>
            <a:t>冷却水循環装置</a:t>
          </a:r>
          <a:endParaRPr kumimoji="1" lang="en-US" altLang="ja-JP" sz="1000" b="0" kern="1200">
            <a:solidFill>
              <a:sysClr val="windowText" lastClr="000000"/>
            </a:solidFill>
            <a:effectLst/>
            <a:latin typeface="+mn-lt"/>
            <a:ea typeface="+mn-ea"/>
            <a:cs typeface="+mn-cs"/>
          </a:endParaRPr>
        </a:p>
        <a:p>
          <a:pPr rtl="0" eaLnBrk="1" latinLnBrk="0" hangingPunct="1"/>
          <a:r>
            <a:rPr kumimoji="1" lang="ja-JP" altLang="ja-JP" sz="1000" b="0" u="sng" kern="1200">
              <a:solidFill>
                <a:sysClr val="windowText" lastClr="000000"/>
              </a:solidFill>
              <a:effectLst/>
              <a:latin typeface="+mn-lt"/>
              <a:ea typeface="+mn-ea"/>
              <a:cs typeface="+mn-cs"/>
            </a:rPr>
            <a:t>を製品構成に必ず含む必要があります。</a:t>
          </a:r>
          <a:endParaRPr lang="ja-JP" altLang="ja-JP" sz="1000">
            <a:solidFill>
              <a:sysClr val="windowText" lastClr="000000"/>
            </a:solidFill>
            <a:effectLst/>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00" b="0"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en-US" sz="1000" b="0" u="sng" kern="1200">
              <a:solidFill>
                <a:sysClr val="windowText" lastClr="000000"/>
              </a:solidFill>
              <a:effectLst/>
              <a:latin typeface="+mn-lt"/>
              <a:ea typeface="+mn-ea"/>
              <a:cs typeface="+mn-cs"/>
            </a:rPr>
            <a:t>また、</a:t>
          </a:r>
          <a:r>
            <a:rPr kumimoji="1" lang="en-US" altLang="ja-JP" sz="1000" b="0" u="sng" kern="1200">
              <a:solidFill>
                <a:sysClr val="windowText" lastClr="000000"/>
              </a:solidFill>
              <a:effectLst/>
              <a:latin typeface="+mn-lt"/>
              <a:ea typeface="+mn-ea"/>
              <a:cs typeface="+mn-cs"/>
            </a:rPr>
            <a:t>『</a:t>
          </a:r>
          <a:r>
            <a:rPr kumimoji="1" lang="ja-JP" altLang="en-US" sz="1000" b="0" u="sng" kern="1200">
              <a:solidFill>
                <a:sysClr val="windowText" lastClr="000000"/>
              </a:solidFill>
              <a:effectLst/>
              <a:latin typeface="+mn-lt"/>
              <a:ea typeface="+mn-ea"/>
              <a:cs typeface="+mn-cs"/>
            </a:rPr>
            <a:t>①製品審査申請書（工業会用）</a:t>
          </a:r>
          <a:r>
            <a:rPr kumimoji="1" lang="en-US" altLang="ja-JP" sz="1000" b="0" u="sng" kern="1200">
              <a:solidFill>
                <a:sysClr val="windowText" lastClr="000000"/>
              </a:solidFill>
              <a:effectLst/>
              <a:latin typeface="+mn-lt"/>
              <a:ea typeface="+mn-ea"/>
              <a:cs typeface="+mn-cs"/>
            </a:rPr>
            <a:t>』</a:t>
          </a:r>
          <a:r>
            <a:rPr kumimoji="1" lang="ja-JP" altLang="en-US" sz="1000" b="0" u="sng" kern="1200">
              <a:solidFill>
                <a:sysClr val="windowText" lastClr="000000"/>
              </a:solidFill>
              <a:effectLst/>
              <a:latin typeface="+mn-lt"/>
              <a:ea typeface="+mn-ea"/>
              <a:cs typeface="+mn-cs"/>
            </a:rPr>
            <a:t>にて「ワーク搬送補助機能装置」で「あり」を選択した場合、</a:t>
          </a:r>
          <a:endParaRPr kumimoji="1" lang="en-US" altLang="ja-JP" sz="1000" b="0" u="sng" kern="1200">
            <a:solidFill>
              <a:sysClr val="windowText" lastClr="000000"/>
            </a:solidFill>
            <a:effectLst/>
            <a:latin typeface="+mn-lt"/>
            <a:ea typeface="+mn-ea"/>
            <a:cs typeface="+mn-cs"/>
          </a:endParaRPr>
        </a:p>
        <a:p>
          <a:pPr rtl="0" eaLnBrk="1" latinLnBrk="0" hangingPunct="1"/>
          <a:r>
            <a:rPr kumimoji="1" lang="ja-JP" altLang="ja-JP" sz="1000" b="0" u="none" kern="1200">
              <a:solidFill>
                <a:sysClr val="windowText" lastClr="000000"/>
              </a:solidFill>
              <a:effectLst/>
              <a:latin typeface="+mn-lt"/>
              <a:ea typeface="+mn-ea"/>
              <a:cs typeface="+mn-cs"/>
            </a:rPr>
            <a:t>・</a:t>
          </a:r>
          <a:r>
            <a:rPr kumimoji="1" lang="ja-JP" altLang="en-US" sz="1000" b="0" u="none" kern="1200">
              <a:solidFill>
                <a:sysClr val="windowText" lastClr="000000"/>
              </a:solidFill>
              <a:effectLst/>
              <a:latin typeface="+mn-lt"/>
              <a:ea typeface="+mn-ea"/>
              <a:cs typeface="+mn-cs"/>
            </a:rPr>
            <a:t>ワーク搬送補助機能装置</a:t>
          </a:r>
          <a:endParaRPr kumimoji="1" lang="en-US" altLang="ja-JP" sz="1000" b="0" u="none" kern="1200">
            <a:solidFill>
              <a:sysClr val="windowText" lastClr="000000"/>
            </a:solidFill>
            <a:effectLst/>
            <a:latin typeface="+mn-lt"/>
            <a:ea typeface="+mn-ea"/>
            <a:cs typeface="+mn-cs"/>
          </a:endParaRPr>
        </a:p>
        <a:p>
          <a:pPr rtl="0" eaLnBrk="1" latinLnBrk="0" hangingPunct="1"/>
          <a:r>
            <a:rPr kumimoji="1" lang="ja-JP" altLang="en-US" sz="1000" b="0" u="sng" kern="1200">
              <a:solidFill>
                <a:sysClr val="windowText" lastClr="000000"/>
              </a:solidFill>
              <a:effectLst/>
              <a:latin typeface="+mn-lt"/>
              <a:ea typeface="+mn-ea"/>
              <a:cs typeface="+mn-cs"/>
            </a:rPr>
            <a:t>を製品構成に必ず含む必要があります。</a:t>
          </a:r>
          <a:endParaRPr kumimoji="1" lang="en-US" altLang="ja-JP" sz="1000" b="0" u="sng" kern="1200">
            <a:solidFill>
              <a:sysClr val="windowText" lastClr="000000"/>
            </a:solidFill>
            <a:effectLst/>
            <a:latin typeface="+mn-lt"/>
            <a:ea typeface="+mn-ea"/>
            <a:cs typeface="+mn-cs"/>
          </a:endParaRPr>
        </a:p>
        <a:p>
          <a:pPr rtl="0" eaLnBrk="1" latinLnBrk="0" hangingPunct="1"/>
          <a:endParaRPr kumimoji="1" lang="en-US" altLang="ja-JP" sz="1000" b="0"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en-US" sz="1000" b="0" u="sng" kern="1200">
              <a:solidFill>
                <a:sysClr val="windowText" lastClr="000000"/>
              </a:solidFill>
              <a:effectLst/>
              <a:latin typeface="+mn-lt"/>
              <a:ea typeface="+mn-ea"/>
              <a:cs typeface="+mn-cs"/>
            </a:rPr>
            <a:t>本カテゴリにて定められた装置本体を区分</a:t>
          </a:r>
          <a:r>
            <a:rPr kumimoji="1" lang="en-US" altLang="ja-JP" sz="1000" b="0" u="sng" kern="1200">
              <a:solidFill>
                <a:sysClr val="windowText" lastClr="000000"/>
              </a:solidFill>
              <a:effectLst/>
              <a:latin typeface="+mn-lt"/>
              <a:ea typeface="+mn-ea"/>
              <a:cs typeface="+mn-cs"/>
            </a:rPr>
            <a:t>A</a:t>
          </a:r>
          <a:r>
            <a:rPr kumimoji="1" lang="ja-JP" altLang="en-US" sz="1000" b="0" u="sng" kern="1200">
              <a:solidFill>
                <a:sysClr val="windowText" lastClr="000000"/>
              </a:solidFill>
              <a:effectLst/>
              <a:latin typeface="+mn-lt"/>
              <a:ea typeface="+mn-ea"/>
              <a:cs typeface="+mn-cs"/>
            </a:rPr>
            <a:t>に、上記の構成要素を区分</a:t>
          </a:r>
          <a:r>
            <a:rPr kumimoji="1" lang="en-US" altLang="ja-JP" sz="1000" b="0" u="sng" kern="1200">
              <a:solidFill>
                <a:sysClr val="windowText" lastClr="000000"/>
              </a:solidFill>
              <a:effectLst/>
              <a:latin typeface="+mn-lt"/>
              <a:ea typeface="+mn-ea"/>
              <a:cs typeface="+mn-cs"/>
            </a:rPr>
            <a:t>B</a:t>
          </a:r>
          <a:r>
            <a:rPr kumimoji="1" lang="ja-JP" altLang="en-US" sz="1000" b="0" u="sng" kern="1200">
              <a:solidFill>
                <a:sysClr val="windowText" lastClr="000000"/>
              </a:solidFill>
              <a:effectLst/>
              <a:latin typeface="+mn-lt"/>
              <a:ea typeface="+mn-ea"/>
              <a:cs typeface="+mn-cs"/>
            </a:rPr>
            <a:t>に記載してください。</a:t>
          </a:r>
          <a:endParaRPr kumimoji="1" lang="en-US" altLang="ja-JP" sz="1000" b="0"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00" b="1" u="none"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en-US" altLang="ja-JP" sz="1000" b="0" kern="1200">
              <a:solidFill>
                <a:sysClr val="windowText" lastClr="000000"/>
              </a:solidFill>
              <a:effectLst/>
              <a:latin typeface="+mn-lt"/>
              <a:ea typeface="+mn-ea"/>
              <a:cs typeface="+mn-cs"/>
            </a:rPr>
            <a:t>※</a:t>
          </a:r>
          <a:r>
            <a:rPr kumimoji="1" lang="ja-JP" altLang="ja-JP" sz="1000" b="0" kern="1200">
              <a:solidFill>
                <a:sysClr val="windowText" lastClr="000000"/>
              </a:solidFill>
              <a:effectLst/>
              <a:latin typeface="+mn-lt"/>
              <a:ea typeface="+mn-ea"/>
              <a:cs typeface="+mn-cs"/>
            </a:rPr>
            <a:t>冷却水循環装置</a:t>
          </a:r>
          <a:r>
            <a:rPr kumimoji="1" lang="ja-JP" altLang="en-US" sz="1000" b="0" kern="1200">
              <a:solidFill>
                <a:sysClr val="windowText" lastClr="000000"/>
              </a:solidFill>
              <a:effectLst/>
              <a:latin typeface="+mn-lt"/>
              <a:ea typeface="+mn-ea"/>
              <a:cs typeface="+mn-cs"/>
            </a:rPr>
            <a:t>、</a:t>
          </a:r>
          <a:r>
            <a:rPr kumimoji="1" lang="ja-JP" altLang="ja-JP" sz="1000" b="0" kern="1200">
              <a:solidFill>
                <a:sysClr val="windowText" lastClr="000000"/>
              </a:solidFill>
              <a:effectLst/>
              <a:latin typeface="+mn-lt"/>
              <a:ea typeface="+mn-ea"/>
              <a:cs typeface="+mn-cs"/>
            </a:rPr>
            <a:t>ワーク搬送補助機能装置</a:t>
          </a:r>
          <a:r>
            <a:rPr kumimoji="1" lang="ja-JP" altLang="en-US" sz="1000" b="0" kern="1200">
              <a:solidFill>
                <a:sysClr val="windowText" lastClr="000000"/>
              </a:solidFill>
              <a:effectLst/>
              <a:latin typeface="+mn-lt"/>
              <a:ea typeface="+mn-ea"/>
              <a:cs typeface="+mn-cs"/>
            </a:rPr>
            <a:t>は各標準的</a:t>
          </a:r>
          <a:r>
            <a:rPr kumimoji="1" lang="ja-JP" altLang="ja-JP" sz="1000" b="0" kern="1200">
              <a:solidFill>
                <a:sysClr val="windowText" lastClr="000000"/>
              </a:solidFill>
              <a:effectLst/>
              <a:latin typeface="+mn-lt"/>
              <a:ea typeface="+mn-ea"/>
              <a:cs typeface="+mn-cs"/>
            </a:rPr>
            <a:t>な</a:t>
          </a:r>
          <a:r>
            <a:rPr kumimoji="1" lang="en-US" altLang="ja-JP" sz="1000" b="0" kern="1200">
              <a:solidFill>
                <a:sysClr val="windowText" lastClr="000000"/>
              </a:solidFill>
              <a:effectLst/>
              <a:latin typeface="+mn-lt"/>
              <a:ea typeface="+mn-ea"/>
              <a:cs typeface="+mn-cs"/>
            </a:rPr>
            <a:t>1</a:t>
          </a:r>
          <a:r>
            <a:rPr kumimoji="1" lang="ja-JP" altLang="ja-JP" sz="1000" b="0" kern="1200">
              <a:solidFill>
                <a:sysClr val="windowText" lastClr="000000"/>
              </a:solidFill>
              <a:effectLst/>
              <a:latin typeface="+mn-lt"/>
              <a:ea typeface="+mn-ea"/>
              <a:cs typeface="+mn-cs"/>
            </a:rPr>
            <a:t>種類のみを記載してください。</a:t>
          </a:r>
          <a:endParaRPr lang="ja-JP" altLang="ja-JP" sz="1000" b="0">
            <a:solidFill>
              <a:sysClr val="windowText" lastClr="000000"/>
            </a:solidFill>
            <a:effectLst/>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200" b="1" u="none">
            <a:solidFill>
              <a:sysClr val="windowText" lastClr="000000"/>
            </a:solidFill>
          </a:endParaRPr>
        </a:p>
        <a:p>
          <a:pPr rtl="0" eaLnBrk="1" latinLnBrk="0" hangingPunct="1"/>
          <a:r>
            <a:rPr kumimoji="1" lang="en-US" altLang="ja-JP" sz="1000" b="1" u="none" kern="1200">
              <a:solidFill>
                <a:sysClr val="windowText" lastClr="000000"/>
              </a:solidFill>
              <a:effectLst/>
              <a:latin typeface="+mn-lt"/>
              <a:ea typeface="+mn-ea"/>
              <a:cs typeface="+mn-cs"/>
            </a:rPr>
            <a:t>《</a:t>
          </a:r>
          <a:r>
            <a:rPr kumimoji="1" lang="ja-JP" altLang="en-US" sz="1000" b="1" u="none" kern="1200" baseline="0">
              <a:solidFill>
                <a:sysClr val="windowText" lastClr="000000"/>
              </a:solidFill>
              <a:effectLst/>
              <a:latin typeface="+mn-lt"/>
              <a:ea typeface="+mn-ea"/>
              <a:cs typeface="+mn-cs"/>
            </a:rPr>
            <a:t> </a:t>
          </a:r>
          <a:r>
            <a:rPr kumimoji="1" lang="ja-JP" altLang="en-US" sz="1000" b="1" u="none" kern="1200">
              <a:solidFill>
                <a:sysClr val="windowText" lastClr="000000"/>
              </a:solidFill>
              <a:effectLst/>
              <a:latin typeface="+mn-lt"/>
              <a:ea typeface="+mn-ea"/>
              <a:cs typeface="+mn-cs"/>
            </a:rPr>
            <a:t>記入例</a:t>
          </a:r>
          <a:r>
            <a:rPr kumimoji="1" lang="ja-JP" altLang="en-US" sz="1000" b="1" u="none" kern="1200" baseline="0">
              <a:solidFill>
                <a:sysClr val="windowText" lastClr="000000"/>
              </a:solidFill>
              <a:effectLst/>
              <a:latin typeface="+mn-lt"/>
              <a:ea typeface="+mn-ea"/>
              <a:cs typeface="+mn-cs"/>
            </a:rPr>
            <a:t> </a:t>
          </a:r>
          <a:r>
            <a:rPr kumimoji="1" lang="en-US" altLang="ja-JP" sz="1000" b="1" u="none" kern="1200">
              <a:solidFill>
                <a:sysClr val="windowText" lastClr="000000"/>
              </a:solidFill>
              <a:effectLst/>
              <a:latin typeface="+mn-lt"/>
              <a:ea typeface="+mn-ea"/>
              <a:cs typeface="+mn-cs"/>
            </a:rPr>
            <a:t>》</a:t>
          </a:r>
          <a:r>
            <a:rPr kumimoji="1" lang="ja-JP" altLang="en-US" sz="1000" b="1" u="none" kern="1200">
              <a:solidFill>
                <a:sysClr val="windowText" lastClr="000000"/>
              </a:solidFill>
              <a:effectLst/>
              <a:latin typeface="+mn-lt"/>
              <a:ea typeface="+mn-ea"/>
              <a:cs typeface="+mn-cs"/>
            </a:rPr>
            <a:t>　</a:t>
          </a:r>
          <a:r>
            <a:rPr kumimoji="1" lang="ja-JP" altLang="ja-JP" sz="1000" b="1" u="sng" kern="1200">
              <a:solidFill>
                <a:sysClr val="windowText" lastClr="000000"/>
              </a:solidFill>
              <a:effectLst/>
              <a:latin typeface="+mn-lt"/>
              <a:ea typeface="+mn-ea"/>
              <a:cs typeface="+mn-cs"/>
            </a:rPr>
            <a:t>テーブル式スポット溶接機</a:t>
          </a:r>
          <a:r>
            <a:rPr kumimoji="1" lang="ja-JP" altLang="en-US" sz="1000" b="1" u="sng" kern="1200">
              <a:solidFill>
                <a:sysClr val="windowText" lastClr="000000"/>
              </a:solidFill>
              <a:effectLst/>
              <a:latin typeface="+mn-lt"/>
              <a:ea typeface="+mn-ea"/>
              <a:cs typeface="+mn-cs"/>
            </a:rPr>
            <a:t>の本体価格とは別</a:t>
          </a:r>
          <a:r>
            <a:rPr kumimoji="1" lang="ja-JP" altLang="ja-JP" sz="1000" b="1" u="sng" kern="1200">
              <a:solidFill>
                <a:sysClr val="windowText" lastClr="000000"/>
              </a:solidFill>
              <a:effectLst/>
              <a:latin typeface="+mn-lt"/>
              <a:ea typeface="+mn-ea"/>
              <a:cs typeface="+mn-cs"/>
            </a:rPr>
            <a:t>に</a:t>
          </a:r>
          <a:endParaRPr kumimoji="1" lang="en-US" altLang="ja-JP" sz="1000" b="1" u="sng" kern="1200">
            <a:solidFill>
              <a:sysClr val="windowText" lastClr="000000"/>
            </a:solidFill>
            <a:effectLst/>
            <a:latin typeface="+mn-lt"/>
            <a:ea typeface="+mn-ea"/>
            <a:cs typeface="+mn-cs"/>
          </a:endParaRPr>
        </a:p>
        <a:p>
          <a:pPr rtl="0" eaLnBrk="1" latinLnBrk="0" hangingPunct="1"/>
          <a:r>
            <a:rPr kumimoji="1" lang="ja-JP" altLang="en-US" sz="1000" b="0" u="none" kern="1200">
              <a:solidFill>
                <a:sysClr val="windowText" lastClr="000000"/>
              </a:solidFill>
              <a:effectLst/>
              <a:latin typeface="+mn-lt"/>
              <a:ea typeface="+mn-ea"/>
              <a:cs typeface="+mn-cs"/>
            </a:rPr>
            <a:t>・</a:t>
          </a:r>
          <a:r>
            <a:rPr kumimoji="1" lang="ja-JP" altLang="ja-JP" sz="1000" b="0" kern="1200">
              <a:solidFill>
                <a:sysClr val="windowText" lastClr="000000"/>
              </a:solidFill>
              <a:effectLst/>
              <a:latin typeface="+mn-lt"/>
              <a:ea typeface="+mn-ea"/>
              <a:cs typeface="+mn-cs"/>
            </a:rPr>
            <a:t>冷却水循環装置</a:t>
          </a:r>
          <a:endParaRPr kumimoji="1" lang="en-US" altLang="ja-JP" sz="1000" b="0"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000" b="0" kern="1200">
              <a:solidFill>
                <a:sysClr val="windowText" lastClr="000000"/>
              </a:solidFill>
              <a:effectLst/>
              <a:latin typeface="+mn-lt"/>
              <a:ea typeface="+mn-ea"/>
              <a:cs typeface="+mn-cs"/>
            </a:rPr>
            <a:t>・ワーク搬送補助機能装置</a:t>
          </a:r>
          <a:endParaRPr lang="ja-JP" altLang="ja-JP" sz="1000">
            <a:solidFill>
              <a:sysClr val="windowText" lastClr="000000"/>
            </a:solidFill>
            <a:effectLst/>
          </a:endParaRPr>
        </a:p>
        <a:p>
          <a:pPr rtl="0" eaLnBrk="1" latinLnBrk="0" hangingPunct="1"/>
          <a:r>
            <a:rPr kumimoji="1" lang="ja-JP" altLang="en-US" sz="1000" b="1" u="sng" kern="1200">
              <a:solidFill>
                <a:sysClr val="windowText" lastClr="000000"/>
              </a:solidFill>
              <a:effectLst/>
              <a:latin typeface="+mn-lt"/>
              <a:ea typeface="+mn-ea"/>
              <a:cs typeface="+mn-cs"/>
            </a:rPr>
            <a:t>の価格を明示して販売している</a:t>
          </a:r>
          <a:r>
            <a:rPr kumimoji="1" lang="ja-JP" altLang="ja-JP" sz="1000" b="1" u="sng" kern="1200">
              <a:solidFill>
                <a:sysClr val="windowText" lastClr="000000"/>
              </a:solidFill>
              <a:effectLst/>
              <a:latin typeface="+mn-lt"/>
              <a:ea typeface="+mn-ea"/>
              <a:cs typeface="+mn-cs"/>
            </a:rPr>
            <a:t>場合</a:t>
          </a:r>
          <a:endParaRPr lang="ja-JP" altLang="ja-JP" sz="1000" b="1">
            <a:solidFill>
              <a:sysClr val="windowText" lastClr="000000"/>
            </a:solidFill>
            <a:effectLst/>
          </a:endParaRPr>
        </a:p>
        <a:p>
          <a:pPr rtl="0" eaLnBrk="1" latinLnBrk="0" hangingPunct="1"/>
          <a:endParaRPr kumimoji="1" lang="en-US" altLang="ja-JP" sz="1000" kern="1200">
            <a:solidFill>
              <a:sysClr val="windowText" lastClr="000000"/>
            </a:solidFill>
            <a:effectLst/>
            <a:latin typeface="+mn-lt"/>
            <a:ea typeface="+mn-ea"/>
            <a:cs typeface="+mn-cs"/>
          </a:endParaRPr>
        </a:p>
        <a:p>
          <a:pPr rtl="0" eaLnBrk="1" latinLnBrk="0" hangingPunct="1"/>
          <a:r>
            <a:rPr kumimoji="1" lang="ja-JP" altLang="en-US"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en-US" sz="1000" kern="1200">
              <a:solidFill>
                <a:sysClr val="windowText" lastClr="000000"/>
              </a:solidFill>
              <a:effectLst/>
              <a:latin typeface="+mn-lt"/>
              <a:ea typeface="+mn-ea"/>
              <a:cs typeface="+mn-cs"/>
            </a:rPr>
            <a:t>：本体型番を記載してください</a:t>
          </a:r>
          <a:r>
            <a:rPr kumimoji="1" lang="ja-JP" altLang="ja-JP" sz="1000" kern="1200">
              <a:solidFill>
                <a:sysClr val="windowText" lastClr="000000"/>
              </a:solidFill>
              <a:effectLst/>
              <a:latin typeface="+mn-lt"/>
              <a:ea typeface="+mn-ea"/>
              <a:cs typeface="+mn-cs"/>
            </a:rPr>
            <a:t>。</a:t>
          </a:r>
          <a:endParaRPr kumimoji="1" lang="en-US" altLang="ja-JP" sz="1000"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000" b="0" kern="1200">
              <a:solidFill>
                <a:sysClr val="windowText" lastClr="000000"/>
              </a:solidFill>
              <a:effectLst/>
              <a:latin typeface="+mn-lt"/>
              <a:ea typeface="+mn-ea"/>
              <a:cs typeface="+mn-cs"/>
            </a:rPr>
            <a:t>区分</a:t>
          </a:r>
          <a:r>
            <a:rPr kumimoji="1" lang="en-US" altLang="ja-JP" sz="1000" b="0" kern="1200">
              <a:solidFill>
                <a:sysClr val="windowText" lastClr="000000"/>
              </a:solidFill>
              <a:effectLst/>
              <a:latin typeface="+mn-lt"/>
              <a:ea typeface="+mn-ea"/>
              <a:cs typeface="+mn-cs"/>
            </a:rPr>
            <a:t>B</a:t>
          </a:r>
          <a:r>
            <a:rPr kumimoji="1" lang="ja-JP" altLang="ja-JP" sz="1000" b="0" kern="1200">
              <a:solidFill>
                <a:sysClr val="windowText" lastClr="000000"/>
              </a:solidFill>
              <a:effectLst/>
              <a:latin typeface="+mn-lt"/>
              <a:ea typeface="+mn-ea"/>
              <a:cs typeface="+mn-cs"/>
            </a:rPr>
            <a:t>：付属品として冷却水循環装置を必ず記載してください。</a:t>
          </a:r>
          <a:endParaRPr kumimoji="1" lang="en-US" altLang="ja-JP" sz="1000" b="0"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000" b="0" kern="1200">
              <a:solidFill>
                <a:sysClr val="windowText" lastClr="000000"/>
              </a:solidFill>
              <a:effectLst/>
              <a:latin typeface="+mn-lt"/>
              <a:ea typeface="+mn-ea"/>
              <a:cs typeface="+mn-cs"/>
            </a:rPr>
            <a:t>区分</a:t>
          </a:r>
          <a:r>
            <a:rPr kumimoji="1" lang="en-US" altLang="ja-JP" sz="1000" b="0" kern="1200">
              <a:solidFill>
                <a:sysClr val="windowText" lastClr="000000"/>
              </a:solidFill>
              <a:effectLst/>
              <a:latin typeface="+mn-lt"/>
              <a:ea typeface="+mn-ea"/>
              <a:cs typeface="+mn-cs"/>
            </a:rPr>
            <a:t>B</a:t>
          </a:r>
          <a:r>
            <a:rPr kumimoji="1" lang="ja-JP" altLang="ja-JP" sz="1000" b="0" kern="1200">
              <a:solidFill>
                <a:sysClr val="windowText" lastClr="000000"/>
              </a:solidFill>
              <a:effectLst/>
              <a:latin typeface="+mn-lt"/>
              <a:ea typeface="+mn-ea"/>
              <a:cs typeface="+mn-cs"/>
            </a:rPr>
            <a:t>：「ワーク搬送補助機能装置」で「</a:t>
          </a:r>
          <a:r>
            <a:rPr kumimoji="1" lang="ja-JP" altLang="en-US" sz="1000" b="0" kern="1200">
              <a:solidFill>
                <a:sysClr val="windowText" lastClr="000000"/>
              </a:solidFill>
              <a:effectLst/>
              <a:latin typeface="+mn-lt"/>
              <a:ea typeface="+mn-ea"/>
              <a:cs typeface="+mn-cs"/>
            </a:rPr>
            <a:t>あり</a:t>
          </a:r>
          <a:r>
            <a:rPr kumimoji="1" lang="ja-JP" altLang="ja-JP" sz="1000" b="0" kern="1200">
              <a:solidFill>
                <a:sysClr val="windowText" lastClr="000000"/>
              </a:solidFill>
              <a:effectLst/>
              <a:latin typeface="+mn-lt"/>
              <a:ea typeface="+mn-ea"/>
              <a:cs typeface="+mn-cs"/>
            </a:rPr>
            <a:t>」を選択した場合、ワーク搬送補助機能装置を</a:t>
          </a:r>
          <a:endParaRPr kumimoji="1" lang="en-US" altLang="ja-JP" sz="1000" b="0"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000" b="0" kern="1200">
              <a:solidFill>
                <a:sysClr val="windowText" lastClr="000000"/>
              </a:solidFill>
              <a:effectLst/>
              <a:latin typeface="+mn-lt"/>
              <a:ea typeface="+mn-ea"/>
              <a:cs typeface="+mn-cs"/>
            </a:rPr>
            <a:t>必ず記載し製品登録してください。</a:t>
          </a:r>
          <a:endParaRPr kumimoji="1" lang="en-US" altLang="ja-JP" sz="1000" b="0"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1000"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r>
            <a:rPr kumimoji="1" lang="en-US" altLang="ja-JP" sz="1000" b="1" kern="1200">
              <a:solidFill>
                <a:sysClr val="windowText" lastClr="000000"/>
              </a:solidFill>
              <a:effectLst/>
              <a:latin typeface="+mn-lt"/>
              <a:ea typeface="+mn-ea"/>
              <a:cs typeface="+mn-cs"/>
            </a:rPr>
            <a:t>《</a:t>
          </a:r>
          <a:r>
            <a:rPr kumimoji="1" lang="ja-JP" altLang="ja-JP" sz="1000" b="1" kern="1200" baseline="0">
              <a:solidFill>
                <a:sysClr val="windowText" lastClr="000000"/>
              </a:solidFill>
              <a:effectLst/>
              <a:latin typeface="+mn-lt"/>
              <a:ea typeface="+mn-ea"/>
              <a:cs typeface="+mn-cs"/>
            </a:rPr>
            <a:t> </a:t>
          </a:r>
          <a:r>
            <a:rPr kumimoji="1" lang="ja-JP" altLang="ja-JP" sz="1000" b="1" kern="1200">
              <a:solidFill>
                <a:sysClr val="windowText" lastClr="000000"/>
              </a:solidFill>
              <a:effectLst/>
              <a:latin typeface="+mn-lt"/>
              <a:ea typeface="+mn-ea"/>
              <a:cs typeface="+mn-cs"/>
            </a:rPr>
            <a:t>記入例</a:t>
          </a:r>
          <a:r>
            <a:rPr kumimoji="1" lang="ja-JP" altLang="ja-JP" sz="1000" b="1" kern="1200" baseline="0">
              <a:solidFill>
                <a:sysClr val="windowText" lastClr="000000"/>
              </a:solidFill>
              <a:effectLst/>
              <a:latin typeface="+mn-lt"/>
              <a:ea typeface="+mn-ea"/>
              <a:cs typeface="+mn-cs"/>
            </a:rPr>
            <a:t> </a:t>
          </a:r>
          <a:r>
            <a:rPr kumimoji="1" lang="en-US" altLang="ja-JP" sz="1000" b="1" kern="1200">
              <a:solidFill>
                <a:sysClr val="windowText" lastClr="000000"/>
              </a:solidFill>
              <a:effectLst/>
              <a:latin typeface="+mn-lt"/>
              <a:ea typeface="+mn-ea"/>
              <a:cs typeface="+mn-cs"/>
            </a:rPr>
            <a:t>》</a:t>
          </a:r>
          <a:r>
            <a:rPr kumimoji="1" lang="ja-JP" altLang="ja-JP" sz="1000" b="1" kern="1200">
              <a:solidFill>
                <a:sysClr val="windowText" lastClr="000000"/>
              </a:solidFill>
              <a:effectLst/>
              <a:latin typeface="+mn-lt"/>
              <a:ea typeface="+mn-ea"/>
              <a:cs typeface="+mn-cs"/>
            </a:rPr>
            <a:t>　</a:t>
          </a:r>
          <a:endParaRPr kumimoji="1" lang="en-US" altLang="ja-JP" sz="1000" b="1" kern="1200">
            <a:solidFill>
              <a:sysClr val="windowText" lastClr="000000"/>
            </a:solidFill>
            <a:effectLst/>
            <a:latin typeface="+mn-lt"/>
            <a:ea typeface="+mn-ea"/>
            <a:cs typeface="+mn-cs"/>
          </a:endParaRPr>
        </a:p>
        <a:p>
          <a:pPr rtl="0" eaLnBrk="1" latinLnBrk="0" hangingPunct="1"/>
          <a:r>
            <a:rPr kumimoji="1" lang="ja-JP" altLang="ja-JP" sz="1000" b="0" kern="1200">
              <a:solidFill>
                <a:sysClr val="windowText" lastClr="000000"/>
              </a:solidFill>
              <a:effectLst/>
              <a:latin typeface="+mn-lt"/>
              <a:ea typeface="+mn-ea"/>
              <a:cs typeface="+mn-cs"/>
            </a:rPr>
            <a:t>・冷却水循環装置</a:t>
          </a:r>
          <a:endParaRPr lang="ja-JP" altLang="ja-JP" sz="1000">
            <a:solidFill>
              <a:sysClr val="windowText" lastClr="000000"/>
            </a:solidFill>
            <a:effectLst/>
          </a:endParaRPr>
        </a:p>
        <a:p>
          <a:pPr rtl="0" eaLnBrk="1" fontAlgn="auto" latinLnBrk="0" hangingPunct="1"/>
          <a:r>
            <a:rPr kumimoji="1" lang="ja-JP" altLang="ja-JP" sz="1000" b="0" kern="1200">
              <a:solidFill>
                <a:sysClr val="windowText" lastClr="000000"/>
              </a:solidFill>
              <a:effectLst/>
              <a:latin typeface="+mn-lt"/>
              <a:ea typeface="+mn-ea"/>
              <a:cs typeface="+mn-cs"/>
            </a:rPr>
            <a:t>・ワーク搬送補助機能装置</a:t>
          </a:r>
          <a:endParaRPr lang="ja-JP" altLang="ja-JP" sz="1000">
            <a:solidFill>
              <a:sysClr val="windowText" lastClr="000000"/>
            </a:solidFill>
            <a:effectLst/>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en-US" sz="1000" b="1" u="sng" kern="1200">
              <a:solidFill>
                <a:sysClr val="windowText" lastClr="000000"/>
              </a:solidFill>
              <a:effectLst/>
              <a:latin typeface="+mn-lt"/>
              <a:ea typeface="+mn-ea"/>
              <a:cs typeface="+mn-cs"/>
            </a:rPr>
            <a:t>のうち、</a:t>
          </a:r>
          <a:r>
            <a:rPr kumimoji="1" lang="ja-JP" altLang="ja-JP" sz="1000" b="1" u="sng" kern="1200">
              <a:solidFill>
                <a:sysClr val="windowText" lastClr="000000"/>
              </a:solidFill>
              <a:effectLst/>
              <a:latin typeface="+mn-lt"/>
              <a:ea typeface="+mn-ea"/>
              <a:cs typeface="+mn-cs"/>
            </a:rPr>
            <a:t>テーブル式スポット溶接機の本体価格に</a:t>
          </a:r>
          <a:r>
            <a:rPr kumimoji="1" lang="ja-JP" altLang="en-US" sz="1000" b="1" u="sng" kern="1200">
              <a:solidFill>
                <a:sysClr val="windowText" lastClr="000000"/>
              </a:solidFill>
              <a:effectLst/>
              <a:latin typeface="+mn-lt"/>
              <a:ea typeface="+mn-ea"/>
              <a:cs typeface="+mn-cs"/>
            </a:rPr>
            <a:t>その価格を</a:t>
          </a:r>
          <a:r>
            <a:rPr kumimoji="1" lang="ja-JP" altLang="ja-JP" sz="1000" b="1" u="sng" kern="1200">
              <a:solidFill>
                <a:sysClr val="windowText" lastClr="000000"/>
              </a:solidFill>
              <a:effectLst/>
              <a:latin typeface="+mn-lt"/>
              <a:ea typeface="+mn-ea"/>
              <a:cs typeface="+mn-cs"/>
            </a:rPr>
            <a:t>含んで</a:t>
          </a:r>
          <a:r>
            <a:rPr kumimoji="1" lang="ja-JP" altLang="en-US" sz="1000" b="1" u="sng" kern="1200">
              <a:solidFill>
                <a:sysClr val="windowText" lastClr="000000"/>
              </a:solidFill>
              <a:effectLst/>
              <a:latin typeface="+mn-lt"/>
              <a:ea typeface="+mn-ea"/>
              <a:cs typeface="+mn-cs"/>
            </a:rPr>
            <a:t>販売して</a:t>
          </a:r>
          <a:r>
            <a:rPr kumimoji="1" lang="ja-JP" altLang="ja-JP" sz="1000" b="1" u="sng" kern="1200">
              <a:solidFill>
                <a:sysClr val="windowText" lastClr="000000"/>
              </a:solidFill>
              <a:effectLst/>
              <a:latin typeface="+mn-lt"/>
              <a:ea typeface="+mn-ea"/>
              <a:cs typeface="+mn-cs"/>
            </a:rPr>
            <a:t>いる</a:t>
          </a:r>
          <a:r>
            <a:rPr kumimoji="1" lang="ja-JP" altLang="en-US" sz="1000" b="1" u="sng" kern="1200">
              <a:solidFill>
                <a:sysClr val="windowText" lastClr="000000"/>
              </a:solidFill>
              <a:effectLst/>
              <a:latin typeface="+mn-lt"/>
              <a:ea typeface="+mn-ea"/>
              <a:cs typeface="+mn-cs"/>
            </a:rPr>
            <a:t>ものがある</a:t>
          </a:r>
          <a:r>
            <a:rPr kumimoji="1" lang="ja-JP" altLang="ja-JP" sz="1000" b="1" u="sng" kern="1200">
              <a:solidFill>
                <a:sysClr val="windowText" lastClr="000000"/>
              </a:solidFill>
              <a:effectLst/>
              <a:latin typeface="+mn-lt"/>
              <a:ea typeface="+mn-ea"/>
              <a:cs typeface="+mn-cs"/>
            </a:rPr>
            <a:t>場合</a:t>
          </a:r>
          <a:endParaRPr lang="ja-JP" altLang="ja-JP" sz="1000">
            <a:solidFill>
              <a:sysClr val="windowText" lastClr="000000"/>
            </a:solidFill>
            <a:effectLst/>
          </a:endParaRPr>
        </a:p>
        <a:p>
          <a:pPr rtl="0" eaLnBrk="1" latinLnBrk="0" hangingPunct="1"/>
          <a:endParaRPr kumimoji="1" lang="en-US" altLang="ja-JP" sz="1000"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000" b="1" kern="1200">
              <a:solidFill>
                <a:sysClr val="windowText" lastClr="000000"/>
              </a:solidFill>
              <a:effectLst/>
              <a:latin typeface="+mn-lt"/>
              <a:ea typeface="+mn-ea"/>
              <a:cs typeface="+mn-cs"/>
            </a:rPr>
            <a:t>例）冷却水循環装置</a:t>
          </a:r>
          <a:r>
            <a:rPr kumimoji="1" lang="ja-JP" altLang="en-US" sz="1000" b="1" kern="1200">
              <a:solidFill>
                <a:sysClr val="windowText" lastClr="000000"/>
              </a:solidFill>
              <a:effectLst/>
              <a:latin typeface="+mn-lt"/>
              <a:ea typeface="+mn-ea"/>
              <a:cs typeface="+mn-cs"/>
            </a:rPr>
            <a:t>の価格</a:t>
          </a:r>
          <a:r>
            <a:rPr kumimoji="1" lang="ja-JP" altLang="ja-JP" sz="1000" b="1" kern="1200">
              <a:solidFill>
                <a:sysClr val="windowText" lastClr="000000"/>
              </a:solidFill>
              <a:effectLst/>
              <a:latin typeface="+mn-lt"/>
              <a:ea typeface="+mn-ea"/>
              <a:cs typeface="+mn-cs"/>
            </a:rPr>
            <a:t>を</a:t>
          </a:r>
          <a:r>
            <a:rPr kumimoji="1" lang="ja-JP" altLang="ja-JP" sz="1000" b="1" u="none" kern="1200">
              <a:solidFill>
                <a:sysClr val="windowText" lastClr="000000"/>
              </a:solidFill>
              <a:effectLst/>
              <a:latin typeface="+mn-lt"/>
              <a:ea typeface="+mn-ea"/>
              <a:cs typeface="+mn-cs"/>
            </a:rPr>
            <a:t>テーブル式スポット溶接機の</a:t>
          </a:r>
          <a:r>
            <a:rPr kumimoji="1" lang="ja-JP" altLang="ja-JP" sz="1000" b="1" kern="1200">
              <a:solidFill>
                <a:sysClr val="windowText" lastClr="000000"/>
              </a:solidFill>
              <a:effectLst/>
              <a:latin typeface="+mn-lt"/>
              <a:ea typeface="+mn-ea"/>
              <a:cs typeface="+mn-cs"/>
            </a:rPr>
            <a:t>本体</a:t>
          </a:r>
          <a:r>
            <a:rPr kumimoji="1" lang="ja-JP" altLang="en-US" sz="1000" b="1" kern="1200">
              <a:solidFill>
                <a:sysClr val="windowText" lastClr="000000"/>
              </a:solidFill>
              <a:effectLst/>
              <a:latin typeface="+mn-lt"/>
              <a:ea typeface="+mn-ea"/>
              <a:cs typeface="+mn-cs"/>
            </a:rPr>
            <a:t>価格とは別に明示して販売し、</a:t>
          </a:r>
          <a:endParaRPr kumimoji="1" lang="en-US" altLang="ja-JP" sz="1000" b="1"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000" b="1" kern="1200">
              <a:solidFill>
                <a:sysClr val="windowText" lastClr="000000"/>
              </a:solidFill>
              <a:effectLst/>
              <a:latin typeface="+mn-lt"/>
              <a:ea typeface="+mn-ea"/>
              <a:cs typeface="+mn-cs"/>
            </a:rPr>
            <a:t>ワーク搬送補助機能装置</a:t>
          </a:r>
          <a:r>
            <a:rPr kumimoji="1" lang="ja-JP" altLang="en-US" sz="1000" b="1" kern="1200">
              <a:solidFill>
                <a:sysClr val="windowText" lastClr="000000"/>
              </a:solidFill>
              <a:effectLst/>
              <a:latin typeface="+mn-lt"/>
              <a:ea typeface="+mn-ea"/>
              <a:cs typeface="+mn-cs"/>
            </a:rPr>
            <a:t>の価格</a:t>
          </a:r>
          <a:r>
            <a:rPr kumimoji="1" lang="ja-JP" altLang="ja-JP" sz="1000" b="1" kern="1200">
              <a:solidFill>
                <a:sysClr val="windowText" lastClr="000000"/>
              </a:solidFill>
              <a:effectLst/>
              <a:latin typeface="+mn-lt"/>
              <a:ea typeface="+mn-ea"/>
              <a:cs typeface="+mn-cs"/>
            </a:rPr>
            <a:t>を</a:t>
          </a:r>
          <a:r>
            <a:rPr kumimoji="1" lang="ja-JP" altLang="ja-JP" sz="1000" b="1" u="none" kern="1200">
              <a:solidFill>
                <a:sysClr val="windowText" lastClr="000000"/>
              </a:solidFill>
              <a:effectLst/>
              <a:latin typeface="+mn-lt"/>
              <a:ea typeface="+mn-ea"/>
              <a:cs typeface="+mn-cs"/>
            </a:rPr>
            <a:t>テーブル式スポット溶接機の本体価格</a:t>
          </a:r>
          <a:r>
            <a:rPr kumimoji="1" lang="ja-JP" altLang="en-US" sz="1000" b="1" u="none" kern="1200">
              <a:solidFill>
                <a:sysClr val="windowText" lastClr="000000"/>
              </a:solidFill>
              <a:effectLst/>
              <a:latin typeface="+mn-lt"/>
              <a:ea typeface="+mn-ea"/>
              <a:cs typeface="+mn-cs"/>
            </a:rPr>
            <a:t>に</a:t>
          </a:r>
          <a:r>
            <a:rPr kumimoji="1" lang="ja-JP" altLang="ja-JP" sz="1000" b="1" kern="1200">
              <a:solidFill>
                <a:sysClr val="windowText" lastClr="000000"/>
              </a:solidFill>
              <a:effectLst/>
              <a:latin typeface="+mn-lt"/>
              <a:ea typeface="+mn-ea"/>
              <a:cs typeface="+mn-cs"/>
            </a:rPr>
            <a:t>含</a:t>
          </a:r>
          <a:r>
            <a:rPr kumimoji="1" lang="ja-JP" altLang="en-US" sz="1000" b="1" kern="1200">
              <a:solidFill>
                <a:sysClr val="windowText" lastClr="000000"/>
              </a:solidFill>
              <a:effectLst/>
              <a:latin typeface="+mn-lt"/>
              <a:ea typeface="+mn-ea"/>
              <a:cs typeface="+mn-cs"/>
            </a:rPr>
            <a:t>んで販売している</a:t>
          </a:r>
          <a:r>
            <a:rPr kumimoji="1" lang="ja-JP" altLang="ja-JP" sz="1000" b="1" kern="1200">
              <a:solidFill>
                <a:sysClr val="windowText" lastClr="000000"/>
              </a:solidFill>
              <a:effectLst/>
              <a:latin typeface="+mn-lt"/>
              <a:ea typeface="+mn-ea"/>
              <a:cs typeface="+mn-cs"/>
            </a:rPr>
            <a:t>場合</a:t>
          </a:r>
          <a:endParaRPr lang="ja-JP" altLang="ja-JP" sz="1000" b="1">
            <a:solidFill>
              <a:sysClr val="windowText" lastClr="000000"/>
            </a:solidFill>
            <a:effectLst/>
          </a:endParaRPr>
        </a:p>
        <a:p>
          <a:pPr rtl="0" eaLnBrk="1" latinLnBrk="0" hangingPunct="1"/>
          <a:endParaRPr kumimoji="1" lang="en-US" altLang="ja-JP" sz="1000" kern="1200">
            <a:solidFill>
              <a:sysClr val="windowText" lastClr="000000"/>
            </a:solidFill>
            <a:effectLst/>
            <a:latin typeface="+mn-lt"/>
            <a:ea typeface="+mn-ea"/>
            <a:cs typeface="+mn-cs"/>
          </a:endParaRPr>
        </a:p>
        <a:p>
          <a:pPr rtl="0" eaLnBrk="1" latinLnBrk="0" hangingPunct="1"/>
          <a:r>
            <a:rPr kumimoji="1" lang="ja-JP" altLang="ja-JP"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ja-JP" sz="1000" kern="1200">
              <a:solidFill>
                <a:sysClr val="windowText" lastClr="000000"/>
              </a:solidFill>
              <a:effectLst/>
              <a:latin typeface="+mn-lt"/>
              <a:ea typeface="+mn-ea"/>
              <a:cs typeface="+mn-cs"/>
            </a:rPr>
            <a:t>：本体型番</a:t>
          </a:r>
          <a:r>
            <a:rPr kumimoji="1" lang="ja-JP" altLang="en-US" sz="1000" kern="1200">
              <a:solidFill>
                <a:sysClr val="windowText" lastClr="000000"/>
              </a:solidFill>
              <a:effectLst/>
              <a:latin typeface="+mn-lt"/>
              <a:ea typeface="+mn-ea"/>
              <a:cs typeface="+mn-cs"/>
            </a:rPr>
            <a:t>を</a:t>
          </a:r>
          <a:r>
            <a:rPr kumimoji="1" lang="ja-JP" altLang="ja-JP" sz="1000" kern="1200">
              <a:solidFill>
                <a:sysClr val="windowText" lastClr="000000"/>
              </a:solidFill>
              <a:effectLst/>
              <a:latin typeface="+mn-lt"/>
              <a:ea typeface="+mn-ea"/>
              <a:cs typeface="+mn-cs"/>
            </a:rPr>
            <a:t>記載し</a:t>
          </a:r>
          <a:r>
            <a:rPr kumimoji="1" lang="ja-JP" altLang="ja-JP" sz="1000" b="0" kern="1200">
              <a:solidFill>
                <a:sysClr val="windowText" lastClr="000000"/>
              </a:solidFill>
              <a:effectLst/>
              <a:latin typeface="+mn-lt"/>
              <a:ea typeface="+mn-ea"/>
              <a:cs typeface="+mn-cs"/>
            </a:rPr>
            <a:t>てください。</a:t>
          </a:r>
          <a:endParaRPr kumimoji="1" lang="en-US" altLang="ja-JP" sz="1000" b="0"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ja-JP" sz="1000" kern="1200">
              <a:solidFill>
                <a:sysClr val="windowText" lastClr="000000"/>
              </a:solidFill>
              <a:effectLst/>
              <a:latin typeface="+mn-lt"/>
              <a:ea typeface="+mn-ea"/>
              <a:cs typeface="+mn-cs"/>
            </a:rPr>
            <a:t>：</a:t>
          </a:r>
          <a:r>
            <a:rPr kumimoji="1" lang="ja-JP" altLang="ja-JP" sz="1000" b="0" kern="1200">
              <a:solidFill>
                <a:sysClr val="windowText" lastClr="000000"/>
              </a:solidFill>
              <a:effectLst/>
              <a:latin typeface="+mn-lt"/>
              <a:ea typeface="+mn-ea"/>
              <a:cs typeface="+mn-cs"/>
            </a:rPr>
            <a:t>「ワーク搬送補助機能装置」で「あり」を選択した場合、ワーク搬送補助機能装置</a:t>
          </a:r>
          <a:r>
            <a:rPr kumimoji="1" lang="ja-JP" altLang="ja-JP" sz="1000" kern="1200">
              <a:solidFill>
                <a:sysClr val="windowText" lastClr="000000"/>
              </a:solidFill>
              <a:effectLst/>
              <a:latin typeface="+mn-lt"/>
              <a:ea typeface="+mn-ea"/>
              <a:cs typeface="+mn-cs"/>
            </a:rPr>
            <a:t>を</a:t>
          </a:r>
          <a:endParaRPr kumimoji="1" lang="en-US" altLang="ja-JP" sz="1000"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000" kern="1200">
              <a:solidFill>
                <a:sysClr val="windowText" lastClr="000000"/>
              </a:solidFill>
              <a:effectLst/>
              <a:latin typeface="+mn-lt"/>
              <a:ea typeface="+mn-ea"/>
              <a:cs typeface="+mn-cs"/>
            </a:rPr>
            <a:t>含む旨と数量を必ず記載し</a:t>
          </a:r>
          <a:r>
            <a:rPr kumimoji="1" lang="ja-JP" altLang="en-US" sz="1000" b="0" kern="1200">
              <a:solidFill>
                <a:sysClr val="windowText" lastClr="000000"/>
              </a:solidFill>
              <a:effectLst/>
              <a:latin typeface="+mn-lt"/>
              <a:ea typeface="+mn-ea"/>
              <a:cs typeface="+mn-cs"/>
            </a:rPr>
            <a:t>て</a:t>
          </a:r>
          <a:r>
            <a:rPr kumimoji="1" lang="ja-JP" altLang="ja-JP" sz="1000" b="0" kern="1200">
              <a:solidFill>
                <a:sysClr val="windowText" lastClr="000000"/>
              </a:solidFill>
              <a:effectLst/>
              <a:latin typeface="+mn-lt"/>
              <a:ea typeface="+mn-ea"/>
              <a:cs typeface="+mn-cs"/>
            </a:rPr>
            <a:t>ください。</a:t>
          </a:r>
          <a:endParaRPr kumimoji="1" lang="en-US" altLang="ja-JP" sz="1000" b="0"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000" b="0" kern="1200">
              <a:solidFill>
                <a:sysClr val="windowText" lastClr="000000"/>
              </a:solidFill>
              <a:effectLst/>
              <a:latin typeface="+mn-lt"/>
              <a:ea typeface="+mn-ea"/>
              <a:cs typeface="+mn-cs"/>
            </a:rPr>
            <a:t>区分</a:t>
          </a:r>
          <a:r>
            <a:rPr kumimoji="1" lang="en-US" altLang="ja-JP" sz="1000" b="0" kern="1200">
              <a:solidFill>
                <a:sysClr val="windowText" lastClr="000000"/>
              </a:solidFill>
              <a:effectLst/>
              <a:latin typeface="+mn-lt"/>
              <a:ea typeface="+mn-ea"/>
              <a:cs typeface="+mn-cs"/>
            </a:rPr>
            <a:t>B</a:t>
          </a:r>
          <a:r>
            <a:rPr kumimoji="1" lang="ja-JP" altLang="ja-JP" sz="1000" b="0" kern="1200">
              <a:solidFill>
                <a:sysClr val="windowText" lastClr="000000"/>
              </a:solidFill>
              <a:effectLst/>
              <a:latin typeface="+mn-lt"/>
              <a:ea typeface="+mn-ea"/>
              <a:cs typeface="+mn-cs"/>
            </a:rPr>
            <a:t>：付属品として冷却水循環装置を必ず記載し製品登録してください。</a:t>
          </a:r>
          <a:endParaRPr lang="ja-JP" altLang="ja-JP" sz="1000">
            <a:solidFill>
              <a:sysClr val="windowText" lastClr="000000"/>
            </a:solidFill>
            <a:effectLst/>
          </a:endParaRPr>
        </a:p>
        <a:p>
          <a:pPr rtl="0" eaLnBrk="1" fontAlgn="auto" latinLnBrk="0" hangingPunct="1"/>
          <a:endParaRPr kumimoji="1" lang="en-US" altLang="ja-JP" sz="1000" b="0" kern="1200">
            <a:solidFill>
              <a:sysClr val="windowText" lastClr="000000"/>
            </a:solidFill>
            <a:effectLst/>
            <a:latin typeface="+mn-lt"/>
            <a:ea typeface="+mn-ea"/>
            <a:cs typeface="+mn-cs"/>
          </a:endParaRPr>
        </a:p>
        <a:p>
          <a:pPr rtl="0" eaLnBrk="1" fontAlgn="auto" latinLnBrk="0" hangingPunct="1"/>
          <a:endParaRPr kumimoji="1" lang="en-US" altLang="ja-JP" sz="1000" b="0" kern="1200">
            <a:solidFill>
              <a:sysClr val="windowText" lastClr="000000"/>
            </a:solidFill>
            <a:effectLst/>
            <a:latin typeface="+mn-lt"/>
            <a:ea typeface="+mn-ea"/>
            <a:cs typeface="+mn-cs"/>
          </a:endParaRPr>
        </a:p>
        <a:p>
          <a:pPr rtl="0" eaLnBrk="1" fontAlgn="auto" latinLnBrk="0" hangingPunct="1"/>
          <a:endParaRPr kumimoji="1" lang="en-US" altLang="ja-JP" sz="1000" b="0" kern="1200">
            <a:solidFill>
              <a:sysClr val="windowText" lastClr="000000"/>
            </a:solidFill>
            <a:effectLst/>
            <a:latin typeface="+mn-lt"/>
            <a:ea typeface="+mn-ea"/>
            <a:cs typeface="+mn-cs"/>
          </a:endParaRPr>
        </a:p>
        <a:p>
          <a:pPr rtl="0" eaLnBrk="1" fontAlgn="auto" latinLnBrk="0" hangingPunct="1"/>
          <a:endParaRPr kumimoji="1" lang="en-US" altLang="ja-JP" sz="1000" b="0" kern="1200">
            <a:solidFill>
              <a:sysClr val="windowText" lastClr="000000"/>
            </a:solidFill>
            <a:effectLst/>
            <a:latin typeface="+mn-lt"/>
            <a:ea typeface="+mn-ea"/>
            <a:cs typeface="+mn-cs"/>
          </a:endParaRPr>
        </a:p>
        <a:p>
          <a:pPr rtl="0" eaLnBrk="1" fontAlgn="auto" latinLnBrk="0" hangingPunct="1"/>
          <a:endParaRPr kumimoji="1" lang="en-US" altLang="ja-JP" sz="1000" b="0" kern="1200">
            <a:solidFill>
              <a:sysClr val="windowText" lastClr="000000"/>
            </a:solidFill>
            <a:effectLst/>
            <a:latin typeface="+mn-lt"/>
            <a:ea typeface="+mn-ea"/>
            <a:cs typeface="+mn-cs"/>
          </a:endParaRPr>
        </a:p>
        <a:p>
          <a:pPr rtl="0" eaLnBrk="1" fontAlgn="auto" latinLnBrk="0" hangingPunct="1"/>
          <a:endParaRPr kumimoji="1" lang="en-US" altLang="ja-JP" sz="1000" b="0" kern="1200">
            <a:solidFill>
              <a:sysClr val="windowText" lastClr="000000"/>
            </a:solidFill>
            <a:effectLst/>
            <a:latin typeface="+mn-lt"/>
            <a:ea typeface="+mn-ea"/>
            <a:cs typeface="+mn-cs"/>
          </a:endParaRPr>
        </a:p>
        <a:p>
          <a:pPr rtl="0" eaLnBrk="1" fontAlgn="auto" latinLnBrk="0" hangingPunct="1"/>
          <a:endParaRPr kumimoji="1" lang="en-US" altLang="ja-JP" sz="1000" b="0" kern="1200">
            <a:solidFill>
              <a:sysClr val="windowText" lastClr="000000"/>
            </a:solidFill>
            <a:effectLst/>
            <a:latin typeface="+mn-lt"/>
            <a:ea typeface="+mn-ea"/>
            <a:cs typeface="+mn-cs"/>
          </a:endParaRPr>
        </a:p>
        <a:p>
          <a:pPr rtl="0" eaLnBrk="1" fontAlgn="auto" latinLnBrk="0" hangingPunct="1"/>
          <a:endParaRPr kumimoji="1" lang="en-US" altLang="ja-JP" sz="1000" b="0" kern="1200">
            <a:solidFill>
              <a:sysClr val="windowText" lastClr="000000"/>
            </a:solidFill>
            <a:effectLst/>
            <a:latin typeface="+mn-lt"/>
            <a:ea typeface="+mn-ea"/>
            <a:cs typeface="+mn-cs"/>
          </a:endParaRPr>
        </a:p>
        <a:p>
          <a:pPr rtl="0" eaLnBrk="1" fontAlgn="auto" latinLnBrk="0" hangingPunct="1"/>
          <a:endParaRPr kumimoji="1" lang="en-US" altLang="ja-JP" sz="1000" b="0" kern="1200">
            <a:solidFill>
              <a:sysClr val="windowText" lastClr="000000"/>
            </a:solidFill>
            <a:effectLst/>
            <a:latin typeface="+mn-lt"/>
            <a:ea typeface="+mn-ea"/>
            <a:cs typeface="+mn-cs"/>
          </a:endParaRPr>
        </a:p>
        <a:p>
          <a:pPr rtl="0" eaLnBrk="1" fontAlgn="auto" latinLnBrk="0" hangingPunct="1"/>
          <a:endParaRPr kumimoji="1" lang="en-US" altLang="ja-JP" sz="1000" b="0" kern="1200">
            <a:solidFill>
              <a:sysClr val="windowText" lastClr="000000"/>
            </a:solidFill>
            <a:effectLst/>
            <a:latin typeface="+mn-lt"/>
            <a:ea typeface="+mn-ea"/>
            <a:cs typeface="+mn-cs"/>
          </a:endParaRPr>
        </a:p>
        <a:p>
          <a:pPr rtl="0" eaLnBrk="1" fontAlgn="auto" latinLnBrk="0" hangingPunct="1"/>
          <a:endParaRPr kumimoji="1" lang="en-US" altLang="ja-JP" sz="1000" b="0" kern="1200">
            <a:solidFill>
              <a:sysClr val="windowText" lastClr="000000"/>
            </a:solidFill>
            <a:effectLst/>
            <a:latin typeface="+mn-lt"/>
            <a:ea typeface="+mn-ea"/>
            <a:cs typeface="+mn-cs"/>
          </a:endParaRPr>
        </a:p>
        <a:p>
          <a:pPr rtl="0" eaLnBrk="1" latinLnBrk="0" hangingPunct="1"/>
          <a:endParaRPr kumimoji="1" lang="en-US" altLang="ja-JP" sz="1000" b="0" kern="1200">
            <a:solidFill>
              <a:sysClr val="windowText" lastClr="000000"/>
            </a:solidFill>
            <a:effectLst/>
            <a:latin typeface="+mn-lt"/>
            <a:ea typeface="+mn-ea"/>
            <a:cs typeface="+mn-cs"/>
          </a:endParaRPr>
        </a:p>
        <a:p>
          <a:pPr rtl="0" eaLnBrk="1" latinLnBrk="0" hangingPunct="1"/>
          <a:endParaRPr kumimoji="1" lang="en-US" altLang="ja-JP" sz="1000" b="0" kern="1200">
            <a:solidFill>
              <a:sysClr val="windowText" lastClr="000000"/>
            </a:solidFill>
            <a:effectLst/>
            <a:latin typeface="+mn-lt"/>
            <a:ea typeface="+mn-ea"/>
            <a:cs typeface="+mn-cs"/>
          </a:endParaRPr>
        </a:p>
        <a:p>
          <a:pPr rtl="0" eaLnBrk="1" latinLnBrk="0" hangingPunct="1"/>
          <a:endParaRPr lang="ja-JP" altLang="ja-JP" sz="1000">
            <a:solidFill>
              <a:sysClr val="windowText" lastClr="000000"/>
            </a:solidFill>
            <a:effectLst/>
          </a:endParaRPr>
        </a:p>
        <a:p>
          <a:pPr rtl="0" eaLnBrk="1" fontAlgn="auto" latinLnBrk="0" hangingPunct="1"/>
          <a:r>
            <a:rPr kumimoji="1" lang="ja-JP" altLang="ja-JP" sz="1000" b="1" kern="1200">
              <a:solidFill>
                <a:sysClr val="windowText" lastClr="000000"/>
              </a:solidFill>
              <a:effectLst/>
              <a:latin typeface="+mn-lt"/>
              <a:ea typeface="+mn-ea"/>
              <a:cs typeface="+mn-cs"/>
            </a:rPr>
            <a:t>例）冷却水循環装置の価格をテーブル式スポット溶接機の本体価格</a:t>
          </a:r>
          <a:r>
            <a:rPr kumimoji="1" lang="ja-JP" altLang="en-US" sz="1000" b="1" kern="1200">
              <a:solidFill>
                <a:sysClr val="windowText" lastClr="000000"/>
              </a:solidFill>
              <a:effectLst/>
              <a:latin typeface="+mn-lt"/>
              <a:ea typeface="+mn-ea"/>
              <a:cs typeface="+mn-cs"/>
            </a:rPr>
            <a:t>に含んで</a:t>
          </a:r>
          <a:r>
            <a:rPr kumimoji="1" lang="ja-JP" altLang="ja-JP" sz="1000" b="1" kern="1200">
              <a:solidFill>
                <a:sysClr val="windowText" lastClr="000000"/>
              </a:solidFill>
              <a:effectLst/>
              <a:latin typeface="+mn-lt"/>
              <a:ea typeface="+mn-ea"/>
              <a:cs typeface="+mn-cs"/>
            </a:rPr>
            <a:t>販売し、</a:t>
          </a:r>
          <a:endParaRPr lang="ja-JP" altLang="ja-JP" sz="1000">
            <a:solidFill>
              <a:sysClr val="windowText" lastClr="000000"/>
            </a:solidFill>
            <a:effectLst/>
          </a:endParaRPr>
        </a:p>
        <a:p>
          <a:pPr rtl="0" eaLnBrk="1" fontAlgn="auto" latinLnBrk="0" hangingPunct="1"/>
          <a:r>
            <a:rPr kumimoji="1" lang="ja-JP" altLang="ja-JP" sz="1000" b="1" kern="1200">
              <a:solidFill>
                <a:sysClr val="windowText" lastClr="000000"/>
              </a:solidFill>
              <a:effectLst/>
              <a:latin typeface="+mn-lt"/>
              <a:ea typeface="+mn-ea"/>
              <a:cs typeface="+mn-cs"/>
            </a:rPr>
            <a:t>ワーク搬送補助機能装置の価格をテーブル式スポット溶接機の本体価格</a:t>
          </a:r>
          <a:r>
            <a:rPr kumimoji="1" lang="ja-JP" altLang="en-US" sz="1000" b="1" kern="1200">
              <a:solidFill>
                <a:sysClr val="windowText" lastClr="000000"/>
              </a:solidFill>
              <a:effectLst/>
              <a:latin typeface="+mn-lt"/>
              <a:ea typeface="+mn-ea"/>
              <a:cs typeface="+mn-cs"/>
            </a:rPr>
            <a:t>とは別に明示して</a:t>
          </a:r>
          <a:r>
            <a:rPr kumimoji="1" lang="ja-JP" altLang="ja-JP" sz="1000" b="1" kern="1200">
              <a:solidFill>
                <a:sysClr val="windowText" lastClr="000000"/>
              </a:solidFill>
              <a:effectLst/>
              <a:latin typeface="+mn-lt"/>
              <a:ea typeface="+mn-ea"/>
              <a:cs typeface="+mn-cs"/>
            </a:rPr>
            <a:t>販売している場合</a:t>
          </a:r>
          <a:endParaRPr lang="ja-JP" altLang="ja-JP" sz="1000">
            <a:solidFill>
              <a:sysClr val="windowText" lastClr="000000"/>
            </a:solidFill>
            <a:effectLst/>
          </a:endParaRPr>
        </a:p>
        <a:p>
          <a:pPr rtl="0" eaLnBrk="1" fontAlgn="auto" latinLnBrk="0" hangingPunct="1"/>
          <a:endParaRPr lang="ja-JP" altLang="ja-JP" sz="1000">
            <a:solidFill>
              <a:sysClr val="windowText" lastClr="000000"/>
            </a:solidFill>
            <a:effectLst/>
          </a:endParaRPr>
        </a:p>
        <a:p>
          <a:pPr rtl="0" eaLnBrk="1" latinLnBrk="0" hangingPunct="1"/>
          <a:r>
            <a:rPr kumimoji="1" lang="ja-JP" altLang="ja-JP"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ja-JP" sz="1000" kern="1200">
              <a:solidFill>
                <a:sysClr val="windowText" lastClr="000000"/>
              </a:solidFill>
              <a:effectLst/>
              <a:latin typeface="+mn-lt"/>
              <a:ea typeface="+mn-ea"/>
              <a:cs typeface="+mn-cs"/>
            </a:rPr>
            <a:t>：本体型番、</a:t>
          </a:r>
          <a:r>
            <a:rPr kumimoji="1" lang="ja-JP" altLang="ja-JP" sz="1000" b="0" kern="1200">
              <a:solidFill>
                <a:sysClr val="windowText" lastClr="000000"/>
              </a:solidFill>
              <a:effectLst/>
              <a:latin typeface="+mn-lt"/>
              <a:ea typeface="+mn-ea"/>
              <a:cs typeface="+mn-cs"/>
            </a:rPr>
            <a:t>冷却水循環装置</a:t>
          </a:r>
          <a:r>
            <a:rPr kumimoji="1" lang="ja-JP" altLang="ja-JP" sz="1000" kern="1200">
              <a:solidFill>
                <a:sysClr val="windowText" lastClr="000000"/>
              </a:solidFill>
              <a:effectLst/>
              <a:latin typeface="+mn-lt"/>
              <a:ea typeface="+mn-ea"/>
              <a:cs typeface="+mn-cs"/>
            </a:rPr>
            <a:t>を含む旨と数量を必ず記載し</a:t>
          </a:r>
          <a:r>
            <a:rPr kumimoji="1" lang="ja-JP" altLang="ja-JP" sz="1000" b="0" kern="1200">
              <a:solidFill>
                <a:sysClr val="windowText" lastClr="000000"/>
              </a:solidFill>
              <a:effectLst/>
              <a:latin typeface="+mn-lt"/>
              <a:ea typeface="+mn-ea"/>
              <a:cs typeface="+mn-cs"/>
            </a:rPr>
            <a:t>てください。</a:t>
          </a:r>
          <a:endParaRPr lang="ja-JP" altLang="ja-JP" sz="1000">
            <a:solidFill>
              <a:sysClr val="windowText" lastClr="000000"/>
            </a:solidFill>
            <a:effectLst/>
          </a:endParaRPr>
        </a:p>
        <a:p>
          <a:pPr rtl="0" eaLnBrk="1" fontAlgn="auto" latinLnBrk="0" hangingPunct="1"/>
          <a:r>
            <a:rPr kumimoji="1" lang="ja-JP" altLang="ja-JP" sz="1000" b="0" kern="1200">
              <a:solidFill>
                <a:sysClr val="windowText" lastClr="000000"/>
              </a:solidFill>
              <a:effectLst/>
              <a:latin typeface="+mn-lt"/>
              <a:ea typeface="+mn-ea"/>
              <a:cs typeface="+mn-cs"/>
            </a:rPr>
            <a:t>区分</a:t>
          </a:r>
          <a:r>
            <a:rPr kumimoji="1" lang="en-US" altLang="ja-JP" sz="1000" b="0" kern="1200">
              <a:solidFill>
                <a:sysClr val="windowText" lastClr="000000"/>
              </a:solidFill>
              <a:effectLst/>
              <a:latin typeface="+mn-lt"/>
              <a:ea typeface="+mn-ea"/>
              <a:cs typeface="+mn-cs"/>
            </a:rPr>
            <a:t>B</a:t>
          </a:r>
          <a:r>
            <a:rPr kumimoji="1" lang="ja-JP" altLang="ja-JP" sz="1000" b="0" kern="1200">
              <a:solidFill>
                <a:sysClr val="windowText" lastClr="000000"/>
              </a:solidFill>
              <a:effectLst/>
              <a:latin typeface="+mn-lt"/>
              <a:ea typeface="+mn-ea"/>
              <a:cs typeface="+mn-cs"/>
            </a:rPr>
            <a:t>：「ワーク搬送補助機能装置」で「あり」を選択した場合、付属品として</a:t>
          </a:r>
          <a:endParaRPr kumimoji="1" lang="en-US" altLang="ja-JP" sz="1000" b="0" kern="1200">
            <a:solidFill>
              <a:sysClr val="windowText" lastClr="000000"/>
            </a:solidFill>
            <a:effectLst/>
            <a:latin typeface="+mn-lt"/>
            <a:ea typeface="+mn-ea"/>
            <a:cs typeface="+mn-cs"/>
          </a:endParaRPr>
        </a:p>
        <a:p>
          <a:pPr rtl="0" eaLnBrk="1" fontAlgn="auto" latinLnBrk="0" hangingPunct="1"/>
          <a:r>
            <a:rPr kumimoji="1" lang="ja-JP" altLang="ja-JP" sz="1000" b="0" kern="1200">
              <a:solidFill>
                <a:sysClr val="windowText" lastClr="000000"/>
              </a:solidFill>
              <a:effectLst/>
              <a:latin typeface="+mn-lt"/>
              <a:ea typeface="+mn-ea"/>
              <a:cs typeface="+mn-cs"/>
            </a:rPr>
            <a:t>ワーク搬送補助機能装置を必ず記載し製品登録してください。</a:t>
          </a:r>
          <a:endParaRPr lang="ja-JP" altLang="ja-JP" sz="1000">
            <a:solidFill>
              <a:sysClr val="windowText" lastClr="000000"/>
            </a:solidFill>
            <a:effectLst/>
          </a:endParaRPr>
        </a:p>
        <a:p>
          <a:pPr rtl="0" eaLnBrk="1" fontAlgn="auto" latinLnBrk="0" hangingPunct="1"/>
          <a:endParaRPr lang="en-US" altLang="ja-JP" sz="1000">
            <a:solidFill>
              <a:sysClr val="windowText" lastClr="000000"/>
            </a:solidFill>
            <a:effectLst/>
          </a:endParaRPr>
        </a:p>
        <a:p>
          <a:pPr rtl="0" eaLnBrk="1" fontAlgn="auto" latinLnBrk="0" hangingPunct="1"/>
          <a:endParaRPr lang="en-US" altLang="ja-JP" sz="1000">
            <a:solidFill>
              <a:sysClr val="windowText" lastClr="000000"/>
            </a:solidFill>
            <a:effectLst/>
          </a:endParaRPr>
        </a:p>
        <a:p>
          <a:pPr rtl="0" eaLnBrk="1" fontAlgn="auto" latinLnBrk="0" hangingPunct="1"/>
          <a:endParaRPr lang="en-US" altLang="ja-JP" sz="1000">
            <a:solidFill>
              <a:sysClr val="windowText" lastClr="000000"/>
            </a:solidFill>
            <a:effectLst/>
          </a:endParaRPr>
        </a:p>
        <a:p>
          <a:pPr rtl="0" eaLnBrk="1" fontAlgn="auto" latinLnBrk="0" hangingPunct="1"/>
          <a:endParaRPr lang="en-US" altLang="ja-JP" sz="1000">
            <a:solidFill>
              <a:sysClr val="windowText" lastClr="000000"/>
            </a:solidFill>
            <a:effectLst/>
          </a:endParaRPr>
        </a:p>
        <a:p>
          <a:pPr rtl="0" eaLnBrk="1" fontAlgn="auto" latinLnBrk="0" hangingPunct="1"/>
          <a:endParaRPr lang="en-US" altLang="ja-JP" sz="1000">
            <a:solidFill>
              <a:sysClr val="windowText" lastClr="000000"/>
            </a:solidFill>
            <a:effectLst/>
          </a:endParaRPr>
        </a:p>
        <a:p>
          <a:pPr rtl="0" eaLnBrk="1" fontAlgn="auto" latinLnBrk="0" hangingPunct="1"/>
          <a:endParaRPr lang="en-US" altLang="ja-JP" sz="1000">
            <a:solidFill>
              <a:sysClr val="windowText" lastClr="000000"/>
            </a:solidFill>
            <a:effectLst/>
          </a:endParaRPr>
        </a:p>
        <a:p>
          <a:pPr rtl="0" eaLnBrk="1" fontAlgn="auto" latinLnBrk="0" hangingPunct="1"/>
          <a:endParaRPr lang="en-US" altLang="ja-JP" sz="1000">
            <a:solidFill>
              <a:sysClr val="windowText" lastClr="000000"/>
            </a:solidFill>
            <a:effectLst/>
          </a:endParaRPr>
        </a:p>
        <a:p>
          <a:pPr rtl="0" eaLnBrk="1" fontAlgn="auto" latinLnBrk="0" hangingPunct="1"/>
          <a:endParaRPr lang="en-US" altLang="ja-JP" sz="1000">
            <a:solidFill>
              <a:sysClr val="windowText" lastClr="000000"/>
            </a:solidFill>
            <a:effectLst/>
          </a:endParaRPr>
        </a:p>
        <a:p>
          <a:pPr rtl="0" eaLnBrk="1" fontAlgn="auto" latinLnBrk="0" hangingPunct="1"/>
          <a:endParaRPr lang="en-US" altLang="ja-JP" sz="1000">
            <a:solidFill>
              <a:sysClr val="windowText" lastClr="000000"/>
            </a:solidFill>
            <a:effectLst/>
          </a:endParaRPr>
        </a:p>
        <a:p>
          <a:pPr rtl="0" eaLnBrk="1" fontAlgn="auto" latinLnBrk="0" hangingPunct="1"/>
          <a:endParaRPr lang="en-US" altLang="ja-JP" sz="1000">
            <a:solidFill>
              <a:sysClr val="windowText" lastClr="000000"/>
            </a:solidFill>
            <a:effectLst/>
          </a:endParaRPr>
        </a:p>
        <a:p>
          <a:pPr rtl="0" eaLnBrk="1" fontAlgn="auto" latinLnBrk="0" hangingPunct="1"/>
          <a:endParaRPr lang="en-US" altLang="ja-JP" sz="1000">
            <a:solidFill>
              <a:sysClr val="windowText" lastClr="000000"/>
            </a:solidFill>
            <a:effectLst/>
          </a:endParaRPr>
        </a:p>
        <a:p>
          <a:pPr rtl="0" eaLnBrk="1" fontAlgn="auto" latinLnBrk="0" hangingPunct="1"/>
          <a:endParaRPr lang="ja-JP" altLang="ja-JP" sz="1000">
            <a:solidFill>
              <a:sysClr val="windowText" lastClr="000000"/>
            </a:solidFill>
            <a:effectLst/>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latinLnBrk="0" hangingPunct="1"/>
          <a:endParaRPr kumimoji="1" lang="en-US" altLang="ja-JP" sz="1000" b="1" kern="1200">
            <a:solidFill>
              <a:sysClr val="windowText" lastClr="000000"/>
            </a:solidFill>
            <a:effectLst/>
            <a:latin typeface="+mn-lt"/>
            <a:ea typeface="+mn-ea"/>
            <a:cs typeface="+mn-cs"/>
          </a:endParaRPr>
        </a:p>
        <a:p>
          <a:pPr rtl="0" eaLnBrk="1" fontAlgn="auto" latinLnBrk="0" hangingPunct="1"/>
          <a:r>
            <a:rPr kumimoji="1" lang="ja-JP" altLang="ja-JP" sz="1000" b="1" kern="1200">
              <a:solidFill>
                <a:sysClr val="windowText" lastClr="000000"/>
              </a:solidFill>
              <a:effectLst/>
              <a:latin typeface="+mn-lt"/>
              <a:ea typeface="+mn-ea"/>
              <a:cs typeface="+mn-cs"/>
            </a:rPr>
            <a:t>例）冷却水循環装置</a:t>
          </a:r>
          <a:r>
            <a:rPr kumimoji="1" lang="ja-JP" altLang="en-US" sz="1000" b="1" kern="1200">
              <a:solidFill>
                <a:sysClr val="windowText" lastClr="000000"/>
              </a:solidFill>
              <a:effectLst/>
              <a:latin typeface="+mn-lt"/>
              <a:ea typeface="+mn-ea"/>
              <a:cs typeface="+mn-cs"/>
            </a:rPr>
            <a:t>、</a:t>
          </a:r>
          <a:r>
            <a:rPr kumimoji="1" lang="ja-JP" altLang="ja-JP" sz="1000" b="1" kern="1200">
              <a:solidFill>
                <a:sysClr val="windowText" lastClr="000000"/>
              </a:solidFill>
              <a:effectLst/>
              <a:latin typeface="+mn-lt"/>
              <a:ea typeface="+mn-ea"/>
              <a:cs typeface="+mn-cs"/>
            </a:rPr>
            <a:t>ワーク搬送補助機能装置の価格</a:t>
          </a:r>
          <a:r>
            <a:rPr kumimoji="1" lang="ja-JP" altLang="en-US" sz="1000" b="1" kern="1200">
              <a:solidFill>
                <a:sysClr val="windowText" lastClr="000000"/>
              </a:solidFill>
              <a:effectLst/>
              <a:latin typeface="+mn-lt"/>
              <a:ea typeface="+mn-ea"/>
              <a:cs typeface="+mn-cs"/>
            </a:rPr>
            <a:t>両方</a:t>
          </a:r>
          <a:r>
            <a:rPr kumimoji="1" lang="ja-JP" altLang="ja-JP" sz="1000" b="1" kern="1200">
              <a:solidFill>
                <a:sysClr val="windowText" lastClr="000000"/>
              </a:solidFill>
              <a:effectLst/>
              <a:latin typeface="+mn-lt"/>
              <a:ea typeface="+mn-ea"/>
              <a:cs typeface="+mn-cs"/>
            </a:rPr>
            <a:t>をテーブル式スポット溶接機の</a:t>
          </a:r>
          <a:endParaRPr kumimoji="1" lang="en-US" altLang="ja-JP" sz="1000" b="1" kern="1200">
            <a:solidFill>
              <a:sysClr val="windowText" lastClr="000000"/>
            </a:solidFill>
            <a:effectLst/>
            <a:latin typeface="+mn-lt"/>
            <a:ea typeface="+mn-ea"/>
            <a:cs typeface="+mn-cs"/>
          </a:endParaRPr>
        </a:p>
        <a:p>
          <a:pPr rtl="0" eaLnBrk="1" fontAlgn="auto" latinLnBrk="0" hangingPunct="1"/>
          <a:r>
            <a:rPr kumimoji="1" lang="ja-JP" altLang="ja-JP" sz="1000" b="1" kern="1200">
              <a:solidFill>
                <a:sysClr val="windowText" lastClr="000000"/>
              </a:solidFill>
              <a:effectLst/>
              <a:latin typeface="+mn-lt"/>
              <a:ea typeface="+mn-ea"/>
              <a:cs typeface="+mn-cs"/>
            </a:rPr>
            <a:t>本体価格に含んで販売している場合</a:t>
          </a:r>
          <a:endParaRPr lang="ja-JP" altLang="ja-JP" sz="1000">
            <a:solidFill>
              <a:sysClr val="windowText" lastClr="000000"/>
            </a:solidFill>
            <a:effectLst/>
          </a:endParaRPr>
        </a:p>
        <a:p>
          <a:pPr rtl="0" eaLnBrk="1" latinLnBrk="0" hangingPunct="1"/>
          <a:endParaRPr kumimoji="1" lang="en-US" altLang="ja-JP" sz="1000" b="0" kern="1200">
            <a:solidFill>
              <a:sysClr val="windowText" lastClr="000000"/>
            </a:solidFill>
            <a:effectLst/>
            <a:latin typeface="+mn-lt"/>
            <a:ea typeface="+mn-ea"/>
            <a:cs typeface="+mn-cs"/>
          </a:endParaRPr>
        </a:p>
        <a:p>
          <a:pPr rtl="0" eaLnBrk="1" latinLnBrk="0" hangingPunct="1"/>
          <a:r>
            <a:rPr kumimoji="1" lang="ja-JP" altLang="ja-JP"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ja-JP" sz="1000" kern="1200">
              <a:solidFill>
                <a:sysClr val="windowText" lastClr="000000"/>
              </a:solidFill>
              <a:effectLst/>
              <a:latin typeface="+mn-lt"/>
              <a:ea typeface="+mn-ea"/>
              <a:cs typeface="+mn-cs"/>
            </a:rPr>
            <a:t>：本体型番、</a:t>
          </a:r>
          <a:r>
            <a:rPr kumimoji="1" lang="ja-JP" altLang="ja-JP" sz="1000" b="0" kern="1200">
              <a:solidFill>
                <a:sysClr val="windowText" lastClr="000000"/>
              </a:solidFill>
              <a:effectLst/>
              <a:latin typeface="+mn-lt"/>
              <a:ea typeface="+mn-ea"/>
              <a:cs typeface="+mn-cs"/>
            </a:rPr>
            <a:t>冷却水循環装置</a:t>
          </a:r>
          <a:r>
            <a:rPr kumimoji="1" lang="ja-JP" altLang="ja-JP" sz="1000" kern="1200">
              <a:solidFill>
                <a:sysClr val="windowText" lastClr="000000"/>
              </a:solidFill>
              <a:effectLst/>
              <a:latin typeface="+mn-lt"/>
              <a:ea typeface="+mn-ea"/>
              <a:cs typeface="+mn-cs"/>
            </a:rPr>
            <a:t>を含む旨</a:t>
          </a:r>
          <a:r>
            <a:rPr kumimoji="1" lang="ja-JP" altLang="en-US" sz="1000" kern="1200">
              <a:solidFill>
                <a:sysClr val="windowText" lastClr="000000"/>
              </a:solidFill>
              <a:effectLst/>
              <a:latin typeface="+mn-lt"/>
              <a:ea typeface="+mn-ea"/>
              <a:cs typeface="+mn-cs"/>
            </a:rPr>
            <a:t>と数量を必ず</a:t>
          </a:r>
          <a:r>
            <a:rPr kumimoji="1" lang="ja-JP" altLang="ja-JP" sz="1000" kern="1200">
              <a:solidFill>
                <a:sysClr val="windowText" lastClr="000000"/>
              </a:solidFill>
              <a:effectLst/>
              <a:latin typeface="+mn-lt"/>
              <a:ea typeface="+mn-ea"/>
              <a:cs typeface="+mn-cs"/>
            </a:rPr>
            <a:t>記載</a:t>
          </a:r>
          <a:r>
            <a:rPr kumimoji="1" lang="ja-JP" altLang="en-US" sz="1000" kern="1200">
              <a:solidFill>
                <a:sysClr val="windowText" lastClr="000000"/>
              </a:solidFill>
              <a:effectLst/>
              <a:latin typeface="+mn-lt"/>
              <a:ea typeface="+mn-ea"/>
              <a:cs typeface="+mn-cs"/>
            </a:rPr>
            <a:t>し</a:t>
          </a:r>
          <a:r>
            <a:rPr kumimoji="1" lang="ja-JP" altLang="ja-JP" sz="1000" b="0" kern="1200">
              <a:solidFill>
                <a:sysClr val="windowText" lastClr="000000"/>
              </a:solidFill>
              <a:effectLst/>
              <a:latin typeface="+mn-lt"/>
              <a:ea typeface="+mn-ea"/>
              <a:cs typeface="+mn-cs"/>
            </a:rPr>
            <a:t>てください。</a:t>
          </a:r>
          <a:endParaRPr kumimoji="1" lang="en-US" altLang="ja-JP" sz="1000" b="0" kern="1200">
            <a:solidFill>
              <a:sysClr val="windowText" lastClr="000000"/>
            </a:solidFill>
            <a:effectLst/>
            <a:latin typeface="+mn-lt"/>
            <a:ea typeface="+mn-ea"/>
            <a:cs typeface="+mn-cs"/>
          </a:endParaRPr>
        </a:p>
        <a:p>
          <a:pPr rtl="0" eaLnBrk="1" fontAlgn="auto" latinLnBrk="0" hangingPunct="1"/>
          <a:r>
            <a:rPr kumimoji="1" lang="ja-JP" altLang="ja-JP"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ja-JP" sz="1000" kern="1200">
              <a:solidFill>
                <a:sysClr val="windowText" lastClr="000000"/>
              </a:solidFill>
              <a:effectLst/>
              <a:latin typeface="+mn-lt"/>
              <a:ea typeface="+mn-ea"/>
              <a:cs typeface="+mn-cs"/>
            </a:rPr>
            <a:t>：</a:t>
          </a:r>
          <a:r>
            <a:rPr kumimoji="1" lang="ja-JP" altLang="ja-JP" sz="1000" b="0" kern="1200">
              <a:solidFill>
                <a:sysClr val="windowText" lastClr="000000"/>
              </a:solidFill>
              <a:effectLst/>
              <a:latin typeface="+mn-lt"/>
              <a:ea typeface="+mn-ea"/>
              <a:cs typeface="+mn-cs"/>
            </a:rPr>
            <a:t>「ワーク搬送補助機能装置」で「あり」を選択した場合、ワーク搬送補助機能装置</a:t>
          </a:r>
          <a:r>
            <a:rPr kumimoji="1" lang="ja-JP" altLang="ja-JP" sz="1000" kern="1200">
              <a:solidFill>
                <a:sysClr val="windowText" lastClr="000000"/>
              </a:solidFill>
              <a:effectLst/>
              <a:latin typeface="+mn-lt"/>
              <a:ea typeface="+mn-ea"/>
              <a:cs typeface="+mn-cs"/>
            </a:rPr>
            <a:t>を</a:t>
          </a:r>
          <a:endParaRPr lang="ja-JP" altLang="ja-JP" sz="1000">
            <a:solidFill>
              <a:sysClr val="windowText" lastClr="000000"/>
            </a:solidFill>
            <a:effectLst/>
          </a:endParaRPr>
        </a:p>
        <a:p>
          <a:pPr rtl="0" eaLnBrk="1" fontAlgn="auto" latinLnBrk="0" hangingPunct="1"/>
          <a:r>
            <a:rPr kumimoji="1" lang="ja-JP" altLang="ja-JP" sz="1000" kern="1200">
              <a:solidFill>
                <a:sysClr val="windowText" lastClr="000000"/>
              </a:solidFill>
              <a:effectLst/>
              <a:latin typeface="+mn-lt"/>
              <a:ea typeface="+mn-ea"/>
              <a:cs typeface="+mn-cs"/>
            </a:rPr>
            <a:t>含む旨と数量を必ず記載し</a:t>
          </a:r>
          <a:r>
            <a:rPr kumimoji="1" lang="ja-JP" altLang="en-US" sz="1000" kern="1200">
              <a:solidFill>
                <a:sysClr val="windowText" lastClr="000000"/>
              </a:solidFill>
              <a:effectLst/>
              <a:latin typeface="+mn-lt"/>
              <a:ea typeface="+mn-ea"/>
              <a:cs typeface="+mn-cs"/>
            </a:rPr>
            <a:t>製品登録し</a:t>
          </a:r>
          <a:r>
            <a:rPr kumimoji="1" lang="ja-JP" altLang="ja-JP" sz="1000" b="0" kern="1200">
              <a:solidFill>
                <a:sysClr val="windowText" lastClr="000000"/>
              </a:solidFill>
              <a:effectLst/>
              <a:latin typeface="+mn-lt"/>
              <a:ea typeface="+mn-ea"/>
              <a:cs typeface="+mn-cs"/>
            </a:rPr>
            <a:t>てください。</a:t>
          </a:r>
          <a:endParaRPr lang="ja-JP" altLang="ja-JP" sz="1000">
            <a:solidFill>
              <a:sysClr val="windowText" lastClr="000000"/>
            </a:solidFill>
            <a:effectLst/>
          </a:endParaRPr>
        </a:p>
        <a:p>
          <a:pPr rtl="0" eaLnBrk="1" latinLnBrk="0" hangingPunct="1"/>
          <a:endParaRPr kumimoji="1" lang="en-US" altLang="ja-JP" sz="1000" b="1" kern="1200">
            <a:solidFill>
              <a:sysClr val="windowText" lastClr="000000"/>
            </a:solidFill>
            <a:effectLst/>
            <a:latin typeface="+mn-lt"/>
            <a:ea typeface="+mn-ea"/>
            <a:cs typeface="+mn-cs"/>
          </a:endParaRPr>
        </a:p>
      </xdr:txBody>
    </xdr:sp>
    <xdr:clientData/>
  </xdr:twoCellAnchor>
  <xdr:twoCellAnchor editAs="oneCell">
    <xdr:from>
      <xdr:col>9</xdr:col>
      <xdr:colOff>148325</xdr:colOff>
      <xdr:row>103</xdr:row>
      <xdr:rowOff>120016</xdr:rowOff>
    </xdr:from>
    <xdr:to>
      <xdr:col>12</xdr:col>
      <xdr:colOff>257355</xdr:colOff>
      <xdr:row>111</xdr:row>
      <xdr:rowOff>138460</xdr:rowOff>
    </xdr:to>
    <xdr:pic>
      <xdr:nvPicPr>
        <xdr:cNvPr id="11" name="図 10">
          <a:extLst>
            <a:ext uri="{FF2B5EF4-FFF2-40B4-BE49-F238E27FC236}">
              <a16:creationId xmlns:a16="http://schemas.microsoft.com/office/drawing/2014/main" id="{33D60884-0227-B8E6-E1A6-FCC29DC67A7B}"/>
            </a:ext>
          </a:extLst>
        </xdr:cNvPr>
        <xdr:cNvPicPr>
          <a:picLocks noChangeAspect="1"/>
        </xdr:cNvPicPr>
      </xdr:nvPicPr>
      <xdr:blipFill rotWithShape="1">
        <a:blip xmlns:r="http://schemas.openxmlformats.org/officeDocument/2006/relationships" r:embed="rId1"/>
        <a:srcRect l="3344" t="5185" r="1569" b="3770"/>
        <a:stretch/>
      </xdr:blipFill>
      <xdr:spPr>
        <a:xfrm>
          <a:off x="8042645" y="22332316"/>
          <a:ext cx="3134170" cy="1725324"/>
        </a:xfrm>
        <a:prstGeom prst="rect">
          <a:avLst/>
        </a:prstGeom>
      </xdr:spPr>
    </xdr:pic>
    <xdr:clientData/>
  </xdr:twoCellAnchor>
  <xdr:twoCellAnchor editAs="oneCell">
    <xdr:from>
      <xdr:col>9</xdr:col>
      <xdr:colOff>134794</xdr:colOff>
      <xdr:row>88</xdr:row>
      <xdr:rowOff>152486</xdr:rowOff>
    </xdr:from>
    <xdr:to>
      <xdr:col>12</xdr:col>
      <xdr:colOff>253035</xdr:colOff>
      <xdr:row>96</xdr:row>
      <xdr:rowOff>172783</xdr:rowOff>
    </xdr:to>
    <xdr:pic>
      <xdr:nvPicPr>
        <xdr:cNvPr id="12" name="図 11">
          <a:extLst>
            <a:ext uri="{FF2B5EF4-FFF2-40B4-BE49-F238E27FC236}">
              <a16:creationId xmlns:a16="http://schemas.microsoft.com/office/drawing/2014/main" id="{9C9DCF8D-212D-61D5-43AA-377EA6BA3AFA}"/>
            </a:ext>
          </a:extLst>
        </xdr:cNvPr>
        <xdr:cNvPicPr>
          <a:picLocks noChangeAspect="1"/>
        </xdr:cNvPicPr>
      </xdr:nvPicPr>
      <xdr:blipFill rotWithShape="1">
        <a:blip xmlns:r="http://schemas.openxmlformats.org/officeDocument/2006/relationships" r:embed="rId2"/>
        <a:srcRect l="3848" t="6214" r="1060" b="2172"/>
        <a:stretch/>
      </xdr:blipFill>
      <xdr:spPr>
        <a:xfrm>
          <a:off x="8029114" y="19164386"/>
          <a:ext cx="3143381" cy="1727177"/>
        </a:xfrm>
        <a:prstGeom prst="rect">
          <a:avLst/>
        </a:prstGeom>
      </xdr:spPr>
    </xdr:pic>
    <xdr:clientData/>
  </xdr:twoCellAnchor>
  <xdr:twoCellAnchor editAs="oneCell">
    <xdr:from>
      <xdr:col>9</xdr:col>
      <xdr:colOff>138097</xdr:colOff>
      <xdr:row>73</xdr:row>
      <xdr:rowOff>212658</xdr:rowOff>
    </xdr:from>
    <xdr:to>
      <xdr:col>12</xdr:col>
      <xdr:colOff>251084</xdr:colOff>
      <xdr:row>82</xdr:row>
      <xdr:rowOff>18218</xdr:rowOff>
    </xdr:to>
    <xdr:pic>
      <xdr:nvPicPr>
        <xdr:cNvPr id="13" name="図 12">
          <a:extLst>
            <a:ext uri="{FF2B5EF4-FFF2-40B4-BE49-F238E27FC236}">
              <a16:creationId xmlns:a16="http://schemas.microsoft.com/office/drawing/2014/main" id="{DDCB2DB2-E0BC-6550-BA16-52B30B9F39CA}"/>
            </a:ext>
          </a:extLst>
        </xdr:cNvPr>
        <xdr:cNvPicPr>
          <a:picLocks noChangeAspect="1"/>
        </xdr:cNvPicPr>
      </xdr:nvPicPr>
      <xdr:blipFill rotWithShape="1">
        <a:blip xmlns:r="http://schemas.openxmlformats.org/officeDocument/2006/relationships" r:embed="rId3"/>
        <a:srcRect l="2680" t="5335" r="1838" b="3651"/>
        <a:stretch/>
      </xdr:blipFill>
      <xdr:spPr>
        <a:xfrm>
          <a:off x="8032417" y="16024158"/>
          <a:ext cx="3138127" cy="1725800"/>
        </a:xfrm>
        <a:prstGeom prst="rect">
          <a:avLst/>
        </a:prstGeom>
      </xdr:spPr>
    </xdr:pic>
    <xdr:clientData/>
  </xdr:twoCellAnchor>
  <xdr:twoCellAnchor editAs="oneCell">
    <xdr:from>
      <xdr:col>9</xdr:col>
      <xdr:colOff>138545</xdr:colOff>
      <xdr:row>54</xdr:row>
      <xdr:rowOff>160020</xdr:rowOff>
    </xdr:from>
    <xdr:to>
      <xdr:col>12</xdr:col>
      <xdr:colOff>252152</xdr:colOff>
      <xdr:row>62</xdr:row>
      <xdr:rowOff>182187</xdr:rowOff>
    </xdr:to>
    <xdr:pic>
      <xdr:nvPicPr>
        <xdr:cNvPr id="2" name="図 1">
          <a:extLst>
            <a:ext uri="{FF2B5EF4-FFF2-40B4-BE49-F238E27FC236}">
              <a16:creationId xmlns:a16="http://schemas.microsoft.com/office/drawing/2014/main" id="{58EBFBC1-33C6-F7BE-449B-605B64682AD9}"/>
            </a:ext>
          </a:extLst>
        </xdr:cNvPr>
        <xdr:cNvPicPr>
          <a:picLocks noChangeAspect="1"/>
        </xdr:cNvPicPr>
      </xdr:nvPicPr>
      <xdr:blipFill rotWithShape="1">
        <a:blip xmlns:r="http://schemas.openxmlformats.org/officeDocument/2006/relationships" r:embed="rId4"/>
        <a:srcRect l="2122" t="3692" r="2651" b="3230"/>
        <a:stretch/>
      </xdr:blipFill>
      <xdr:spPr>
        <a:xfrm>
          <a:off x="8032865" y="11917680"/>
          <a:ext cx="3138747" cy="17290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30480</xdr:colOff>
          <xdr:row>26</xdr:row>
          <xdr:rowOff>114300</xdr:rowOff>
        </xdr:from>
        <xdr:to>
          <xdr:col>44</xdr:col>
          <xdr:colOff>76200</xdr:colOff>
          <xdr:row>28</xdr:row>
          <xdr:rowOff>7620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858663" y="66260"/>
          <a:ext cx="6367670"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5.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46" hidden="1" customWidth="1"/>
    <col min="13" max="16" width="9" style="46" hidden="1" customWidth="1"/>
  </cols>
  <sheetData>
    <row r="1" spans="1:17" x14ac:dyDescent="0.2">
      <c r="A1" t="str">
        <f>IF(審査結果サマリ!E4&lt;&gt;"","工業会審査管理番号：　" &amp;審査結果サマリ!C2,"")</f>
        <v/>
      </c>
      <c r="J1" s="95" t="s">
        <v>225</v>
      </c>
      <c r="L1"/>
      <c r="M1"/>
      <c r="N1"/>
      <c r="O1"/>
      <c r="P1"/>
    </row>
    <row r="3" spans="1:17" ht="23.4" x14ac:dyDescent="0.2">
      <c r="A3" s="218" t="s">
        <v>0</v>
      </c>
      <c r="B3" s="218"/>
      <c r="C3" s="218"/>
      <c r="D3" s="218"/>
      <c r="E3" s="218"/>
      <c r="F3" s="218"/>
      <c r="G3" s="218"/>
      <c r="H3" s="218"/>
      <c r="I3" s="218"/>
      <c r="J3" s="218"/>
      <c r="K3" s="218"/>
    </row>
    <row r="4" spans="1:17" ht="13.8" thickBot="1" x14ac:dyDescent="0.25"/>
    <row r="5" spans="1:17" ht="20.25" customHeight="1" thickBot="1" x14ac:dyDescent="0.25">
      <c r="B5" s="4" t="s">
        <v>1</v>
      </c>
      <c r="C5" s="222"/>
      <c r="D5" s="223"/>
      <c r="E5" s="223"/>
      <c r="F5" s="223"/>
      <c r="G5" s="223"/>
      <c r="H5" s="223"/>
      <c r="I5" s="224"/>
    </row>
    <row r="6" spans="1:17" ht="20.25" customHeight="1" thickBot="1" x14ac:dyDescent="0.25">
      <c r="B6" s="4" t="s">
        <v>2</v>
      </c>
      <c r="C6" s="222"/>
      <c r="D6" s="223"/>
      <c r="E6" s="223"/>
      <c r="F6" s="223"/>
      <c r="G6" s="223"/>
      <c r="H6" s="223"/>
      <c r="I6" s="224"/>
    </row>
    <row r="8" spans="1:17" ht="39.75" customHeight="1" x14ac:dyDescent="0.2">
      <c r="B8" s="225" t="s">
        <v>202</v>
      </c>
      <c r="C8" s="225"/>
      <c r="D8" s="225"/>
      <c r="E8" s="225"/>
      <c r="F8" s="225"/>
      <c r="G8" s="225"/>
      <c r="H8" s="225"/>
      <c r="I8" s="225"/>
      <c r="J8" s="225"/>
    </row>
    <row r="10" spans="1:17" ht="16.2" x14ac:dyDescent="0.2">
      <c r="B10" s="9"/>
      <c r="C10" s="16" t="s">
        <v>3</v>
      </c>
      <c r="D10" s="16"/>
      <c r="E10" s="10"/>
      <c r="F10" s="10"/>
      <c r="G10" s="10"/>
      <c r="H10" s="10"/>
      <c r="I10" s="10"/>
      <c r="J10" s="11"/>
    </row>
    <row r="11" spans="1:17" x14ac:dyDescent="0.2">
      <c r="B11" s="12"/>
      <c r="J11" s="13"/>
    </row>
    <row r="12" spans="1:17" x14ac:dyDescent="0.2">
      <c r="B12" s="12"/>
      <c r="C12" s="43" t="s">
        <v>4</v>
      </c>
      <c r="D12" s="44"/>
      <c r="E12" s="219" t="s">
        <v>226</v>
      </c>
      <c r="F12" s="220"/>
      <c r="G12" s="220"/>
      <c r="H12" s="220"/>
      <c r="I12" s="221"/>
      <c r="J12" s="13"/>
    </row>
    <row r="13" spans="1:17" x14ac:dyDescent="0.2">
      <c r="B13" s="12"/>
      <c r="C13" s="10"/>
      <c r="D13" s="10"/>
      <c r="E13" s="42"/>
      <c r="F13" s="42"/>
      <c r="G13" s="42"/>
      <c r="H13" s="42"/>
      <c r="I13" s="42"/>
      <c r="J13" s="13"/>
      <c r="Q13" s="45"/>
    </row>
    <row r="14" spans="1:17" x14ac:dyDescent="0.2">
      <c r="B14" s="14"/>
      <c r="C14" s="1"/>
      <c r="D14" s="1"/>
      <c r="E14" s="1"/>
      <c r="F14" s="1"/>
      <c r="G14" s="1"/>
      <c r="H14" s="3"/>
      <c r="I14" s="3"/>
      <c r="J14" s="15"/>
    </row>
    <row r="16" spans="1:17" ht="16.2" x14ac:dyDescent="0.2">
      <c r="B16" s="9"/>
      <c r="C16" s="16" t="s">
        <v>196</v>
      </c>
      <c r="D16" s="16"/>
      <c r="E16" s="10"/>
      <c r="F16" s="10"/>
      <c r="G16" s="10"/>
      <c r="H16" s="10"/>
      <c r="I16" s="10"/>
      <c r="J16" s="11"/>
    </row>
    <row r="17" spans="2:17" ht="13.8" thickBot="1" x14ac:dyDescent="0.25">
      <c r="B17" s="12"/>
      <c r="J17" s="13"/>
      <c r="L17"/>
    </row>
    <row r="18" spans="2:17" ht="13.8" thickBot="1" x14ac:dyDescent="0.25">
      <c r="B18" s="12"/>
      <c r="C18" s="226" t="s">
        <v>233</v>
      </c>
      <c r="D18" s="227"/>
      <c r="E18" s="227"/>
      <c r="F18" s="227"/>
      <c r="G18" s="227"/>
      <c r="H18" s="228"/>
      <c r="I18" s="157"/>
      <c r="J18" s="13"/>
      <c r="L18" t="str">
        <f>IF(C18&lt;&gt;"",C18,"")</f>
        <v>溶接条件管理機能</v>
      </c>
      <c r="M18" s="159" t="str">
        <f>IF(AND(C18&lt;&gt;"",I18&lt;&gt;""),I18,"")</f>
        <v/>
      </c>
      <c r="Q18" s="45" t="str">
        <f>IF(L18&lt;&gt;"",IF(M18&lt;&gt;"","OK","「あり」または「なし」を選択してください"),"")</f>
        <v>「あり」または「なし」を選択してください</v>
      </c>
    </row>
    <row r="19" spans="2:17" ht="13.95" hidden="1" customHeight="1" thickBot="1" x14ac:dyDescent="0.25">
      <c r="B19" s="12"/>
      <c r="C19" s="229"/>
      <c r="D19" s="230"/>
      <c r="E19" s="230"/>
      <c r="F19" s="230"/>
      <c r="G19" s="230"/>
      <c r="H19" s="231"/>
      <c r="I19" s="185"/>
      <c r="J19" s="13"/>
      <c r="L19" t="str">
        <f>IF(C19&lt;&gt;"",C19,"")</f>
        <v/>
      </c>
      <c r="M19" s="159" t="str">
        <f>IF(AND(C19&lt;&gt;"",I19&lt;&gt;""),I19,"")</f>
        <v/>
      </c>
      <c r="Q19" s="45" t="str">
        <f>IF(L19&lt;&gt;"",IF(M19&lt;&gt;"","OK","「あり」または「なし」を選択してください"),"")</f>
        <v/>
      </c>
    </row>
    <row r="20" spans="2:17" ht="13.8" hidden="1" thickBot="1" x14ac:dyDescent="0.25">
      <c r="B20" s="12"/>
      <c r="C20" s="232"/>
      <c r="D20" s="233"/>
      <c r="E20" s="233"/>
      <c r="F20" s="233"/>
      <c r="G20" s="233"/>
      <c r="H20" s="234"/>
      <c r="I20" s="185"/>
      <c r="J20" s="13"/>
      <c r="L20" t="str">
        <f>IF(C20&lt;&gt;"",C20,"")</f>
        <v/>
      </c>
      <c r="M20" s="159" t="str">
        <f>IF(AND(C20&lt;&gt;"",I20&lt;&gt;""),I20,"")</f>
        <v/>
      </c>
      <c r="Q20" s="45" t="str">
        <f>IF(L20&lt;&gt;"",IF(M20&lt;&gt;"","OK","「あり」または「なし」を選択してください"),"")</f>
        <v/>
      </c>
    </row>
    <row r="21" spans="2:17" x14ac:dyDescent="0.2">
      <c r="B21" s="12"/>
      <c r="E21" s="40"/>
      <c r="F21" s="40"/>
      <c r="G21" s="40"/>
      <c r="H21" s="40"/>
      <c r="I21" s="8"/>
      <c r="J21" s="13"/>
    </row>
    <row r="22" spans="2:17" x14ac:dyDescent="0.2">
      <c r="B22" s="14"/>
      <c r="C22" s="1"/>
      <c r="D22" s="1"/>
      <c r="E22" s="1"/>
      <c r="F22" s="1"/>
      <c r="G22" s="1"/>
      <c r="H22" s="1"/>
      <c r="I22" s="1"/>
      <c r="J22" s="15"/>
    </row>
    <row r="24" spans="2:17" ht="16.2" x14ac:dyDescent="0.2">
      <c r="B24" s="9"/>
      <c r="C24" s="16" t="s">
        <v>6</v>
      </c>
      <c r="D24" s="16"/>
      <c r="E24" s="10"/>
      <c r="F24" s="10"/>
      <c r="G24" s="10"/>
      <c r="H24" s="10"/>
      <c r="I24" s="10"/>
      <c r="J24" s="11"/>
    </row>
    <row r="25" spans="2:17" ht="13.8" thickBot="1" x14ac:dyDescent="0.25">
      <c r="B25" s="12"/>
      <c r="J25" s="13"/>
      <c r="L25" s="187"/>
      <c r="M25" s="187" t="s">
        <v>229</v>
      </c>
      <c r="N25" s="187" t="s">
        <v>230</v>
      </c>
      <c r="O25" s="187" t="s">
        <v>231</v>
      </c>
      <c r="P25" s="187" t="s">
        <v>232</v>
      </c>
    </row>
    <row r="26" spans="2:17" ht="13.8" thickBot="1" x14ac:dyDescent="0.25">
      <c r="B26" s="12"/>
      <c r="C26" s="226" t="s">
        <v>260</v>
      </c>
      <c r="D26" s="227"/>
      <c r="E26" s="227"/>
      <c r="F26" s="227"/>
      <c r="G26" s="235"/>
      <c r="H26" s="236"/>
      <c r="I26" s="20" t="s">
        <v>129</v>
      </c>
      <c r="J26" s="13"/>
      <c r="L26" s="187" t="str">
        <f>C26&amp;"：　【　"&amp;ワーク搬送補助機能装置&amp;"　】　"&amp;I26</f>
        <v>ワーク搬送補助機能装置：　【　　】　[-]</v>
      </c>
      <c r="M26" s="187" t="s">
        <v>227</v>
      </c>
      <c r="N26" s="187" t="s">
        <v>228</v>
      </c>
      <c r="O26" s="187"/>
      <c r="P26" s="187"/>
    </row>
    <row r="27" spans="2:17" x14ac:dyDescent="0.2">
      <c r="B27" s="12"/>
      <c r="E27" s="40"/>
      <c r="F27" s="40"/>
      <c r="G27" s="40"/>
      <c r="H27" s="40"/>
      <c r="I27" s="23"/>
      <c r="J27" s="13"/>
    </row>
    <row r="28" spans="2:17" x14ac:dyDescent="0.2">
      <c r="B28" s="14"/>
      <c r="C28" s="1"/>
      <c r="D28" s="1"/>
      <c r="E28" s="1"/>
      <c r="F28" s="1"/>
      <c r="G28" s="1"/>
      <c r="H28" s="1"/>
      <c r="I28" s="1"/>
      <c r="J28" s="15"/>
    </row>
    <row r="29" spans="2:17" x14ac:dyDescent="0.2">
      <c r="H29" s="2"/>
      <c r="I29" s="2"/>
    </row>
    <row r="30" spans="2:17" s="46" customFormat="1" ht="16.2" x14ac:dyDescent="0.2">
      <c r="B30" s="47"/>
      <c r="C30" s="48" t="s">
        <v>8</v>
      </c>
      <c r="D30" s="48"/>
      <c r="E30" s="49"/>
      <c r="F30" s="49"/>
      <c r="G30" s="49"/>
      <c r="H30" s="50"/>
      <c r="I30" s="50"/>
      <c r="J30" s="51"/>
    </row>
    <row r="31" spans="2:17" s="46" customFormat="1" ht="13.8" thickBot="1" x14ac:dyDescent="0.25">
      <c r="B31" s="52"/>
      <c r="H31" s="53"/>
      <c r="I31" s="53"/>
      <c r="J31" s="54"/>
    </row>
    <row r="32" spans="2:17" s="46" customFormat="1" ht="13.8" thickBot="1" x14ac:dyDescent="0.25">
      <c r="B32" s="52"/>
      <c r="C32" s="213" t="s">
        <v>9</v>
      </c>
      <c r="D32" s="214"/>
      <c r="E32" s="215" t="s">
        <v>10</v>
      </c>
      <c r="F32" s="216"/>
      <c r="G32" s="216"/>
      <c r="H32" s="216"/>
      <c r="I32" s="217"/>
      <c r="J32" s="54"/>
    </row>
    <row r="33" spans="2:10" s="46" customFormat="1" ht="13.8" thickBot="1" x14ac:dyDescent="0.25">
      <c r="B33" s="52"/>
      <c r="C33" s="213" t="s">
        <v>11</v>
      </c>
      <c r="D33" s="214"/>
      <c r="E33" s="215" t="s">
        <v>10</v>
      </c>
      <c r="F33" s="216"/>
      <c r="G33" s="216"/>
      <c r="H33" s="216"/>
      <c r="I33" s="217"/>
      <c r="J33" s="54"/>
    </row>
    <row r="34" spans="2:10" s="46" customFormat="1" ht="13.8" thickBot="1" x14ac:dyDescent="0.25">
      <c r="B34" s="52"/>
      <c r="C34" s="213" t="s">
        <v>12</v>
      </c>
      <c r="D34" s="214"/>
      <c r="E34" s="215" t="s">
        <v>10</v>
      </c>
      <c r="F34" s="216"/>
      <c r="G34" s="216"/>
      <c r="H34" s="216"/>
      <c r="I34" s="217"/>
      <c r="J34" s="54"/>
    </row>
    <row r="35" spans="2:10" s="46" customFormat="1" ht="13.8" thickBot="1" x14ac:dyDescent="0.25">
      <c r="B35" s="52"/>
      <c r="C35" s="213" t="s">
        <v>13</v>
      </c>
      <c r="D35" s="214"/>
      <c r="E35" s="215" t="s">
        <v>10</v>
      </c>
      <c r="F35" s="216"/>
      <c r="G35" s="216"/>
      <c r="H35" s="216"/>
      <c r="I35" s="217"/>
      <c r="J35" s="54"/>
    </row>
    <row r="36" spans="2:10" s="46" customFormat="1" ht="13.8" thickBot="1" x14ac:dyDescent="0.25">
      <c r="B36" s="52"/>
      <c r="C36" s="213" t="s">
        <v>14</v>
      </c>
      <c r="D36" s="214"/>
      <c r="E36" s="215" t="s">
        <v>10</v>
      </c>
      <c r="F36" s="216"/>
      <c r="G36" s="216"/>
      <c r="H36" s="216"/>
      <c r="I36" s="217"/>
      <c r="J36" s="54"/>
    </row>
    <row r="37" spans="2:10" s="46" customFormat="1" x14ac:dyDescent="0.2">
      <c r="B37" s="52"/>
      <c r="C37" s="46" t="s">
        <v>15</v>
      </c>
      <c r="H37" s="55"/>
      <c r="I37" s="53"/>
      <c r="J37" s="54"/>
    </row>
    <row r="38" spans="2:10" s="46" customFormat="1" x14ac:dyDescent="0.2">
      <c r="B38" s="56"/>
      <c r="C38" s="57"/>
      <c r="D38" s="57"/>
      <c r="E38" s="57"/>
      <c r="F38" s="57"/>
      <c r="G38" s="57"/>
      <c r="H38" s="58"/>
      <c r="I38" s="59"/>
      <c r="J38" s="60"/>
    </row>
    <row r="39" spans="2:10" s="46" customFormat="1" x14ac:dyDescent="0.2"/>
    <row r="40" spans="2:10" s="46" customFormat="1" x14ac:dyDescent="0.2">
      <c r="C40" s="239" t="s">
        <v>16</v>
      </c>
      <c r="D40" s="241"/>
      <c r="E40" s="239"/>
      <c r="F40" s="240"/>
      <c r="G40" s="240"/>
      <c r="H40" s="240"/>
      <c r="I40" s="241"/>
    </row>
    <row r="41" spans="2:10" s="46" customFormat="1" x14ac:dyDescent="0.2">
      <c r="C41" s="242"/>
      <c r="D41" s="242"/>
      <c r="E41" s="242"/>
      <c r="F41" s="242"/>
      <c r="G41" s="242"/>
      <c r="H41" s="242"/>
      <c r="I41" s="242"/>
    </row>
    <row r="42" spans="2:10" s="46" customFormat="1" x14ac:dyDescent="0.2">
      <c r="C42" s="237" t="s">
        <v>17</v>
      </c>
      <c r="D42" s="238"/>
      <c r="E42" s="237"/>
      <c r="F42" s="243"/>
      <c r="G42" s="243"/>
      <c r="H42" s="243"/>
      <c r="I42" s="238"/>
    </row>
    <row r="43" spans="2:10" s="46" customFormat="1" x14ac:dyDescent="0.2">
      <c r="C43" s="237" t="s">
        <v>18</v>
      </c>
      <c r="D43" s="238"/>
      <c r="E43" s="237"/>
      <c r="F43" s="243"/>
      <c r="G43" s="243"/>
      <c r="H43" s="243"/>
      <c r="I43" s="238"/>
    </row>
    <row r="44" spans="2:10" s="46" customFormat="1" x14ac:dyDescent="0.2">
      <c r="C44" s="237" t="s">
        <v>19</v>
      </c>
      <c r="D44" s="238"/>
      <c r="E44" s="237"/>
      <c r="F44" s="243"/>
      <c r="G44" s="243"/>
      <c r="H44" s="243"/>
      <c r="I44" s="238"/>
    </row>
    <row r="45" spans="2:10" s="46" customFormat="1" x14ac:dyDescent="0.2">
      <c r="C45" s="237" t="s">
        <v>20</v>
      </c>
      <c r="D45" s="238"/>
      <c r="E45" s="237"/>
      <c r="F45" s="243"/>
      <c r="G45" s="243"/>
      <c r="H45" s="243"/>
      <c r="I45" s="238"/>
    </row>
    <row r="46" spans="2:10" s="46" customFormat="1" x14ac:dyDescent="0.2">
      <c r="C46" s="237" t="s">
        <v>21</v>
      </c>
      <c r="D46" s="238"/>
      <c r="E46" s="237"/>
      <c r="F46" s="243"/>
      <c r="G46" s="243"/>
      <c r="H46" s="243"/>
      <c r="I46" s="238"/>
    </row>
  </sheetData>
  <sheetProtection algorithmName="SHA-512" hashValue="tiIrX5glXenE7Sm+CyyJ88V4FlZVVCMRVXPtQN/Vz0rA3lYDMRtPHEgu0W8tOu4iTSxSLMq5X0d/oW81AQ7GXQ==" saltValue="TSzWAYZbcqtixic8CCiNAA==" spinCount="100000" sheet="1" objects="1" scenarios="1" formatCells="0" formatRows="0" insertRows="0" deleteRows="0"/>
  <mergeCells count="34">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C18:H18"/>
    <mergeCell ref="C19:H19"/>
    <mergeCell ref="C20:H20"/>
    <mergeCell ref="C26:F26"/>
    <mergeCell ref="G26:H26"/>
    <mergeCell ref="A3:K3"/>
    <mergeCell ref="E12:I12"/>
    <mergeCell ref="C5:I5"/>
    <mergeCell ref="C6:I6"/>
    <mergeCell ref="B8:J8"/>
    <mergeCell ref="C36:D36"/>
    <mergeCell ref="E35:I35"/>
    <mergeCell ref="C32:D32"/>
    <mergeCell ref="C33:D33"/>
    <mergeCell ref="C34:D34"/>
    <mergeCell ref="C35:D35"/>
    <mergeCell ref="E36:I36"/>
    <mergeCell ref="E33:I33"/>
    <mergeCell ref="E34:I34"/>
    <mergeCell ref="E32:I32"/>
  </mergeCells>
  <phoneticPr fontId="1"/>
  <dataValidations count="3">
    <dataValidation type="list" allowBlank="1" showInputMessage="1" showErrorMessage="1" sqref="E23:G23 E15:G15" xr:uid="{DA0701DC-CCBE-4B75-BDBA-157607CA5393}">
      <formula1>INDIRECT(#REF!)</formula1>
    </dataValidation>
    <dataValidation type="list" allowBlank="1" showInputMessage="1" showErrorMessage="1" sqref="I18:I20" xr:uid="{4D819E16-D21A-4A83-BFF0-6A89F45F87E7}">
      <formula1>"あり,なし"</formula1>
    </dataValidation>
    <dataValidation type="list" allowBlank="1" showInputMessage="1" showErrorMessage="1" sqref="G26" xr:uid="{E2731685-8F2D-4A41-A25B-A7CCF6DEC9DB}">
      <formula1>$M$26:$N$26</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U132"/>
  <sheetViews>
    <sheetView showGridLines="0" view="pageBreakPreview" zoomScaleNormal="115" zoomScaleSheetLayoutView="100" workbookViewId="0">
      <selection sqref="A1:AT2"/>
    </sheetView>
  </sheetViews>
  <sheetFormatPr defaultColWidth="8.88671875" defaultRowHeight="12" x14ac:dyDescent="0.2"/>
  <cols>
    <col min="1" max="46" width="2.109375" style="25" customWidth="1"/>
    <col min="47" max="47" width="8.109375" style="25" hidden="1" customWidth="1"/>
    <col min="48" max="48" width="28" style="25" customWidth="1"/>
    <col min="49" max="57" width="2.109375" style="25" customWidth="1"/>
    <col min="58" max="61" width="3.44140625" style="25" customWidth="1"/>
    <col min="62" max="16384" width="8.88671875" style="25"/>
  </cols>
  <sheetData>
    <row r="1" spans="1:48" x14ac:dyDescent="0.2">
      <c r="A1" s="267" t="s">
        <v>22</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9"/>
    </row>
    <row r="2" spans="1:48" x14ac:dyDescent="0.2">
      <c r="A2" s="270"/>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2"/>
    </row>
    <row r="3" spans="1:48" x14ac:dyDescent="0.2">
      <c r="A3" s="257" t="str">
        <f>"【"&amp;製品カテゴリ&amp;"】"</f>
        <v>【テーブル式スポット溶接機】</v>
      </c>
      <c r="B3" s="257"/>
      <c r="C3" s="257"/>
      <c r="D3" s="257"/>
      <c r="E3" s="257"/>
      <c r="F3" s="257"/>
      <c r="G3" s="257"/>
      <c r="H3" s="257"/>
      <c r="I3" s="257"/>
      <c r="J3" s="257"/>
      <c r="K3" s="257"/>
      <c r="L3" s="257"/>
      <c r="M3" s="257"/>
      <c r="N3" s="257"/>
      <c r="O3" s="257"/>
      <c r="P3" s="257"/>
      <c r="Q3" s="257"/>
      <c r="R3" s="257"/>
      <c r="S3" s="257"/>
      <c r="T3" s="257"/>
      <c r="U3" s="257"/>
      <c r="V3" s="257"/>
      <c r="W3" s="257"/>
      <c r="X3" s="408" t="str">
        <f>IF(AV3=AU3,"","未入力または適切ではない項目があります")</f>
        <v>未入力または適切ではない項目があります</v>
      </c>
      <c r="Y3" s="408"/>
      <c r="Z3" s="408"/>
      <c r="AA3" s="408"/>
      <c r="AB3" s="408"/>
      <c r="AC3" s="408"/>
      <c r="AD3" s="408"/>
      <c r="AE3" s="408"/>
      <c r="AF3" s="408"/>
      <c r="AG3" s="408"/>
      <c r="AH3" s="408"/>
      <c r="AI3" s="408"/>
      <c r="AJ3" s="408"/>
      <c r="AK3" s="408"/>
      <c r="AL3" s="408"/>
      <c r="AM3" s="408"/>
      <c r="AN3" s="408"/>
      <c r="AO3" s="408"/>
      <c r="AP3" s="265" t="s">
        <v>23</v>
      </c>
      <c r="AQ3" s="265"/>
      <c r="AR3" s="265"/>
      <c r="AS3" s="265"/>
      <c r="AT3" s="265"/>
      <c r="AU3" s="25">
        <f>IF(製造事業者番号&lt;&gt;"",14,13)</f>
        <v>13</v>
      </c>
      <c r="AV3" s="39">
        <f>COUNTIF(AV8:AV10,"OK")+COUNTIF(AV14:AV68,"OK")</f>
        <v>0</v>
      </c>
    </row>
    <row r="4" spans="1:48" x14ac:dyDescent="0.2">
      <c r="A4" s="260"/>
      <c r="B4" s="260"/>
      <c r="C4" s="260"/>
      <c r="D4" s="260"/>
      <c r="E4" s="260"/>
      <c r="F4" s="260"/>
      <c r="G4" s="260"/>
      <c r="H4" s="260"/>
      <c r="I4" s="260"/>
      <c r="J4" s="260"/>
      <c r="K4" s="260"/>
      <c r="L4" s="260"/>
      <c r="M4" s="260"/>
      <c r="N4" s="260"/>
      <c r="O4" s="260"/>
      <c r="P4" s="260"/>
      <c r="Q4" s="260"/>
      <c r="R4" s="260"/>
      <c r="S4" s="260"/>
      <c r="T4" s="260"/>
      <c r="U4" s="260"/>
      <c r="V4" s="260"/>
      <c r="W4" s="260"/>
      <c r="X4" s="409"/>
      <c r="Y4" s="409"/>
      <c r="Z4" s="409"/>
      <c r="AA4" s="409"/>
      <c r="AB4" s="409"/>
      <c r="AC4" s="409"/>
      <c r="AD4" s="409"/>
      <c r="AE4" s="409"/>
      <c r="AF4" s="409"/>
      <c r="AG4" s="409"/>
      <c r="AH4" s="409"/>
      <c r="AI4" s="409"/>
      <c r="AJ4" s="409"/>
      <c r="AK4" s="409"/>
      <c r="AL4" s="409"/>
      <c r="AM4" s="409"/>
      <c r="AN4" s="409"/>
      <c r="AO4" s="409"/>
      <c r="AP4" s="266"/>
      <c r="AQ4" s="266"/>
      <c r="AR4" s="266"/>
      <c r="AS4" s="266"/>
      <c r="AT4" s="266"/>
    </row>
    <row r="5" spans="1:48" x14ac:dyDescent="0.2">
      <c r="A5" s="61"/>
      <c r="B5" s="410" t="s">
        <v>24</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62"/>
    </row>
    <row r="6" spans="1:48" x14ac:dyDescent="0.2">
      <c r="A6" s="29"/>
      <c r="B6" s="244" t="s">
        <v>25</v>
      </c>
      <c r="C6" s="244"/>
      <c r="D6" s="244"/>
      <c r="E6" s="244"/>
      <c r="F6" s="244"/>
      <c r="G6" s="244"/>
      <c r="H6" s="244"/>
      <c r="I6" s="244"/>
      <c r="J6" s="244"/>
      <c r="K6" s="75" t="s">
        <v>26</v>
      </c>
      <c r="L6" s="73"/>
      <c r="M6" s="73"/>
      <c r="N6" s="73"/>
      <c r="O6" s="73"/>
      <c r="P6" s="73"/>
      <c r="Q6" s="73"/>
      <c r="R6" s="73"/>
      <c r="S6" s="73"/>
      <c r="T6" s="73"/>
      <c r="U6" s="73"/>
      <c r="V6" s="73"/>
      <c r="W6" s="73"/>
      <c r="X6" s="73"/>
      <c r="Y6" s="73"/>
      <c r="Z6" s="29"/>
      <c r="AA6" s="29"/>
      <c r="AB6" s="29"/>
      <c r="AC6" s="29"/>
      <c r="AD6" s="29"/>
      <c r="AE6" s="29"/>
      <c r="AF6" s="29"/>
      <c r="AG6" s="29"/>
      <c r="AH6" s="29"/>
      <c r="AI6" s="29"/>
      <c r="AJ6" s="29"/>
      <c r="AK6" s="29"/>
      <c r="AL6" s="73"/>
      <c r="AM6" s="29"/>
      <c r="AN6" s="29"/>
      <c r="AO6" s="29"/>
      <c r="AP6" s="29"/>
      <c r="AQ6" s="29"/>
      <c r="AR6" s="29"/>
      <c r="AS6" s="29"/>
      <c r="AT6" s="29"/>
    </row>
    <row r="7" spans="1:48" ht="15" customHeight="1" thickBot="1" x14ac:dyDescent="0.25">
      <c r="A7" s="29"/>
      <c r="B7" s="245"/>
      <c r="C7" s="245"/>
      <c r="D7" s="245"/>
      <c r="E7" s="245"/>
      <c r="F7" s="245"/>
      <c r="G7" s="245"/>
      <c r="H7" s="245"/>
      <c r="I7" s="245"/>
      <c r="J7" s="244"/>
      <c r="K7" s="74" t="s">
        <v>27</v>
      </c>
      <c r="L7" s="73"/>
      <c r="M7" s="73"/>
      <c r="N7" s="73"/>
      <c r="O7" s="73"/>
      <c r="P7" s="73"/>
      <c r="Q7" s="73"/>
      <c r="R7" s="73"/>
      <c r="S7" s="73"/>
      <c r="T7" s="73"/>
      <c r="U7" s="73"/>
      <c r="V7" s="73"/>
      <c r="W7" s="73"/>
      <c r="X7" s="73"/>
      <c r="Y7" s="73"/>
      <c r="Z7" s="29"/>
      <c r="AA7" s="29"/>
      <c r="AB7" s="29"/>
      <c r="AC7" s="29"/>
      <c r="AD7" s="29"/>
      <c r="AE7" s="29"/>
      <c r="AF7" s="29"/>
      <c r="AG7" s="29"/>
      <c r="AH7" s="29"/>
      <c r="AI7" s="29"/>
      <c r="AJ7" s="29"/>
      <c r="AK7" s="29"/>
      <c r="AL7" s="73"/>
      <c r="AM7" s="29"/>
      <c r="AN7" s="29"/>
      <c r="AO7" s="29"/>
      <c r="AP7" s="29"/>
      <c r="AQ7" s="29"/>
      <c r="AR7" s="29"/>
      <c r="AS7" s="29"/>
      <c r="AT7" s="29"/>
    </row>
    <row r="8" spans="1:48" x14ac:dyDescent="0.2">
      <c r="A8" s="29"/>
      <c r="B8" s="307" t="s">
        <v>28</v>
      </c>
      <c r="C8" s="308"/>
      <c r="D8" s="308"/>
      <c r="E8" s="308"/>
      <c r="F8" s="308"/>
      <c r="G8" s="308"/>
      <c r="H8" s="308"/>
      <c r="I8" s="308"/>
      <c r="J8" s="388"/>
      <c r="K8" s="389"/>
      <c r="L8" s="389"/>
      <c r="M8" s="389"/>
      <c r="N8" s="389"/>
      <c r="O8" s="389"/>
      <c r="P8" s="389"/>
      <c r="Q8" s="389"/>
      <c r="R8" s="389"/>
      <c r="S8" s="389"/>
      <c r="T8" s="389"/>
      <c r="U8" s="390"/>
      <c r="V8" s="307" t="s">
        <v>29</v>
      </c>
      <c r="W8" s="308"/>
      <c r="X8" s="308"/>
      <c r="Y8" s="308"/>
      <c r="Z8" s="308"/>
      <c r="AA8" s="308"/>
      <c r="AB8" s="308"/>
      <c r="AC8" s="308"/>
      <c r="AD8" s="388"/>
      <c r="AE8" s="389"/>
      <c r="AF8" s="389"/>
      <c r="AG8" s="389"/>
      <c r="AH8" s="389"/>
      <c r="AI8" s="389"/>
      <c r="AJ8" s="389"/>
      <c r="AK8" s="389"/>
      <c r="AL8" s="389"/>
      <c r="AM8" s="389"/>
      <c r="AN8" s="389"/>
      <c r="AO8" s="390"/>
      <c r="AP8" s="73"/>
      <c r="AQ8" s="73"/>
      <c r="AR8" s="73"/>
      <c r="AS8" s="73"/>
      <c r="AT8" s="29"/>
      <c r="AU8" s="37"/>
      <c r="AV8" s="34" t="str">
        <f>IF(J8&lt;&gt;"",IF(LEN(ASC(J8))=13,IF(ISNUMBER(J8),"OK","半角数字で入力してください"),"半角数字13桁で入力してください"),"必須：法人番号")</f>
        <v>必須：法人番号</v>
      </c>
    </row>
    <row r="9" spans="1:48" ht="12.6" thickBot="1" x14ac:dyDescent="0.25">
      <c r="A9" s="29"/>
      <c r="B9" s="309"/>
      <c r="C9" s="310"/>
      <c r="D9" s="310"/>
      <c r="E9" s="310"/>
      <c r="F9" s="310"/>
      <c r="G9" s="310"/>
      <c r="H9" s="310"/>
      <c r="I9" s="310"/>
      <c r="J9" s="391"/>
      <c r="K9" s="392"/>
      <c r="L9" s="392"/>
      <c r="M9" s="392"/>
      <c r="N9" s="392"/>
      <c r="O9" s="392"/>
      <c r="P9" s="392"/>
      <c r="Q9" s="392"/>
      <c r="R9" s="392"/>
      <c r="S9" s="392"/>
      <c r="T9" s="392"/>
      <c r="U9" s="393"/>
      <c r="V9" s="309"/>
      <c r="W9" s="310"/>
      <c r="X9" s="310"/>
      <c r="Y9" s="310"/>
      <c r="Z9" s="310"/>
      <c r="AA9" s="310"/>
      <c r="AB9" s="310"/>
      <c r="AC9" s="310"/>
      <c r="AD9" s="391"/>
      <c r="AE9" s="392"/>
      <c r="AF9" s="392"/>
      <c r="AG9" s="392"/>
      <c r="AH9" s="392"/>
      <c r="AI9" s="392"/>
      <c r="AJ9" s="392"/>
      <c r="AK9" s="392"/>
      <c r="AL9" s="392"/>
      <c r="AM9" s="392"/>
      <c r="AN9" s="392"/>
      <c r="AO9" s="393"/>
      <c r="AP9" s="73"/>
      <c r="AQ9" s="73"/>
      <c r="AR9" s="73"/>
      <c r="AS9" s="73"/>
      <c r="AT9" s="29"/>
      <c r="AU9" s="37"/>
      <c r="AV9" s="35" t="str">
        <f>IF(AD8&lt;&gt;"","OK","必須：事業者区分")</f>
        <v>必須：事業者区分</v>
      </c>
    </row>
    <row r="10" spans="1:48" x14ac:dyDescent="0.2">
      <c r="A10" s="29"/>
      <c r="B10" s="283" t="s">
        <v>150</v>
      </c>
      <c r="C10" s="308"/>
      <c r="D10" s="308"/>
      <c r="E10" s="308"/>
      <c r="F10" s="308"/>
      <c r="G10" s="308"/>
      <c r="H10" s="308"/>
      <c r="I10" s="308"/>
      <c r="J10" s="394" t="s">
        <v>30</v>
      </c>
      <c r="K10" s="395"/>
      <c r="L10" s="398"/>
      <c r="M10" s="399"/>
      <c r="N10" s="399"/>
      <c r="O10" s="399"/>
      <c r="P10" s="399"/>
      <c r="Q10" s="399"/>
      <c r="R10" s="399"/>
      <c r="S10" s="399"/>
      <c r="T10" s="399"/>
      <c r="U10" s="400"/>
      <c r="V10" s="404" t="s">
        <v>149</v>
      </c>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29"/>
      <c r="AV10" s="34" t="str">
        <f>IF(L10&lt;&gt;"",IF(LEN(ASC(L10))=8,"OK","半角数字8桁で入力してください"),"登録済の場合必須：製造事業者番号")</f>
        <v>登録済の場合必須：製造事業者番号</v>
      </c>
    </row>
    <row r="11" spans="1:48" ht="27" customHeight="1" thickBot="1" x14ac:dyDescent="0.25">
      <c r="A11" s="29"/>
      <c r="B11" s="309"/>
      <c r="C11" s="310"/>
      <c r="D11" s="310"/>
      <c r="E11" s="310"/>
      <c r="F11" s="310"/>
      <c r="G11" s="310"/>
      <c r="H11" s="310"/>
      <c r="I11" s="310"/>
      <c r="J11" s="396"/>
      <c r="K11" s="397"/>
      <c r="L11" s="401"/>
      <c r="M11" s="402"/>
      <c r="N11" s="402"/>
      <c r="O11" s="402"/>
      <c r="P11" s="402"/>
      <c r="Q11" s="402"/>
      <c r="R11" s="402"/>
      <c r="S11" s="402"/>
      <c r="T11" s="402"/>
      <c r="U11" s="403"/>
      <c r="V11" s="406"/>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29"/>
    </row>
    <row r="12" spans="1:48" x14ac:dyDescent="0.2">
      <c r="A12" s="29"/>
      <c r="B12" s="307" t="s">
        <v>31</v>
      </c>
      <c r="C12" s="308"/>
      <c r="D12" s="308"/>
      <c r="E12" s="308"/>
      <c r="F12" s="308"/>
      <c r="G12" s="308"/>
      <c r="H12" s="308"/>
      <c r="I12" s="308"/>
      <c r="J12" s="362">
        <f>製造事業者名</f>
        <v>0</v>
      </c>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4"/>
      <c r="AT12" s="29"/>
      <c r="AV12" s="35"/>
    </row>
    <row r="13" spans="1:48" ht="12.6" thickBot="1" x14ac:dyDescent="0.25">
      <c r="A13" s="29"/>
      <c r="B13" s="309"/>
      <c r="C13" s="310"/>
      <c r="D13" s="310"/>
      <c r="E13" s="310"/>
      <c r="F13" s="310"/>
      <c r="G13" s="310"/>
      <c r="H13" s="310"/>
      <c r="I13" s="310"/>
      <c r="J13" s="365"/>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7"/>
      <c r="AT13" s="29"/>
    </row>
    <row r="14" spans="1:48" x14ac:dyDescent="0.2">
      <c r="A14" s="29"/>
      <c r="B14" s="307" t="s">
        <v>32</v>
      </c>
      <c r="C14" s="308"/>
      <c r="D14" s="308"/>
      <c r="E14" s="308"/>
      <c r="F14" s="308"/>
      <c r="G14" s="308"/>
      <c r="H14" s="308"/>
      <c r="I14" s="308"/>
      <c r="J14" s="345"/>
      <c r="K14" s="346"/>
      <c r="L14" s="346"/>
      <c r="M14" s="346"/>
      <c r="N14" s="346"/>
      <c r="O14" s="346"/>
      <c r="P14" s="346"/>
      <c r="Q14" s="346"/>
      <c r="R14" s="346"/>
      <c r="S14" s="346"/>
      <c r="T14" s="346"/>
      <c r="U14" s="346"/>
      <c r="V14" s="346"/>
      <c r="W14" s="347"/>
      <c r="X14" s="371" t="s">
        <v>33</v>
      </c>
      <c r="Y14" s="372"/>
      <c r="Z14" s="372"/>
      <c r="AA14" s="372"/>
      <c r="AB14" s="372"/>
      <c r="AC14" s="372"/>
      <c r="AD14" s="372"/>
      <c r="AE14" s="373"/>
      <c r="AF14" s="376"/>
      <c r="AG14" s="377"/>
      <c r="AH14" s="377"/>
      <c r="AI14" s="377"/>
      <c r="AJ14" s="377"/>
      <c r="AK14" s="377"/>
      <c r="AL14" s="378"/>
      <c r="AM14" s="379"/>
      <c r="AN14" s="377"/>
      <c r="AO14" s="377"/>
      <c r="AP14" s="377"/>
      <c r="AQ14" s="377"/>
      <c r="AR14" s="377"/>
      <c r="AS14" s="380"/>
      <c r="AT14" s="29"/>
      <c r="AU14" s="26"/>
      <c r="AV14" s="35" t="str">
        <f>IF(J14&lt;&gt;"","OK","必須：担当者所属")</f>
        <v>必須：担当者所属</v>
      </c>
    </row>
    <row r="15" spans="1:48" ht="13.5" customHeight="1" x14ac:dyDescent="0.2">
      <c r="A15" s="29"/>
      <c r="B15" s="323"/>
      <c r="C15" s="324"/>
      <c r="D15" s="324"/>
      <c r="E15" s="324"/>
      <c r="F15" s="324"/>
      <c r="G15" s="324"/>
      <c r="H15" s="324"/>
      <c r="I15" s="324"/>
      <c r="J15" s="368"/>
      <c r="K15" s="369"/>
      <c r="L15" s="369"/>
      <c r="M15" s="369"/>
      <c r="N15" s="369"/>
      <c r="O15" s="369"/>
      <c r="P15" s="369"/>
      <c r="Q15" s="369"/>
      <c r="R15" s="369"/>
      <c r="S15" s="369"/>
      <c r="T15" s="369"/>
      <c r="U15" s="369"/>
      <c r="V15" s="369"/>
      <c r="W15" s="370"/>
      <c r="X15" s="374"/>
      <c r="Y15" s="324"/>
      <c r="Z15" s="324"/>
      <c r="AA15" s="324"/>
      <c r="AB15" s="324"/>
      <c r="AC15" s="324"/>
      <c r="AD15" s="324"/>
      <c r="AE15" s="325"/>
      <c r="AF15" s="381"/>
      <c r="AG15" s="382"/>
      <c r="AH15" s="382"/>
      <c r="AI15" s="382"/>
      <c r="AJ15" s="382"/>
      <c r="AK15" s="382"/>
      <c r="AL15" s="383"/>
      <c r="AM15" s="385"/>
      <c r="AN15" s="382"/>
      <c r="AO15" s="382"/>
      <c r="AP15" s="382"/>
      <c r="AQ15" s="382"/>
      <c r="AR15" s="382"/>
      <c r="AS15" s="386"/>
      <c r="AT15" s="29"/>
      <c r="AU15" s="26"/>
      <c r="AV15" s="35" t="str">
        <f>IF(AF14&lt;&gt;"",IF(AM14&lt;&gt;"","OK","必須：担当者名かな"),"必須：担当者氏かな")</f>
        <v>必須：担当者氏かな</v>
      </c>
    </row>
    <row r="16" spans="1:48" ht="14.25" customHeight="1" thickBot="1" x14ac:dyDescent="0.25">
      <c r="A16" s="29"/>
      <c r="B16" s="309"/>
      <c r="C16" s="310"/>
      <c r="D16" s="310"/>
      <c r="E16" s="310"/>
      <c r="F16" s="310"/>
      <c r="G16" s="310"/>
      <c r="H16" s="310"/>
      <c r="I16" s="310"/>
      <c r="J16" s="348"/>
      <c r="K16" s="349"/>
      <c r="L16" s="349"/>
      <c r="M16" s="349"/>
      <c r="N16" s="349"/>
      <c r="O16" s="349"/>
      <c r="P16" s="349"/>
      <c r="Q16" s="349"/>
      <c r="R16" s="349"/>
      <c r="S16" s="349"/>
      <c r="T16" s="349"/>
      <c r="U16" s="349"/>
      <c r="V16" s="349"/>
      <c r="W16" s="350"/>
      <c r="X16" s="375"/>
      <c r="Y16" s="310"/>
      <c r="Z16" s="310"/>
      <c r="AA16" s="310"/>
      <c r="AB16" s="310"/>
      <c r="AC16" s="310"/>
      <c r="AD16" s="310"/>
      <c r="AE16" s="330"/>
      <c r="AF16" s="348"/>
      <c r="AG16" s="349"/>
      <c r="AH16" s="349"/>
      <c r="AI16" s="349"/>
      <c r="AJ16" s="349"/>
      <c r="AK16" s="349"/>
      <c r="AL16" s="384"/>
      <c r="AM16" s="387"/>
      <c r="AN16" s="349"/>
      <c r="AO16" s="349"/>
      <c r="AP16" s="349"/>
      <c r="AQ16" s="349"/>
      <c r="AR16" s="349"/>
      <c r="AS16" s="350"/>
      <c r="AT16" s="29"/>
      <c r="AV16" s="34" t="str">
        <f>IF(AF15&lt;&gt;"",IF(AM15&lt;&gt;"","OK","必須：担当者名"),"必須：担当者氏")</f>
        <v>必須：担当者氏</v>
      </c>
    </row>
    <row r="17" spans="1:48" ht="13.5" customHeight="1" x14ac:dyDescent="0.2">
      <c r="A17" s="29"/>
      <c r="B17" s="307" t="s">
        <v>34</v>
      </c>
      <c r="C17" s="308"/>
      <c r="D17" s="308"/>
      <c r="E17" s="308"/>
      <c r="F17" s="308"/>
      <c r="G17" s="308"/>
      <c r="H17" s="308"/>
      <c r="I17" s="308"/>
      <c r="J17" s="354"/>
      <c r="K17" s="355"/>
      <c r="L17" s="355"/>
      <c r="M17" s="355"/>
      <c r="N17" s="358" t="s">
        <v>35</v>
      </c>
      <c r="O17" s="355"/>
      <c r="P17" s="355"/>
      <c r="Q17" s="355"/>
      <c r="R17" s="355"/>
      <c r="S17" s="358" t="s">
        <v>35</v>
      </c>
      <c r="T17" s="355"/>
      <c r="U17" s="355"/>
      <c r="V17" s="355"/>
      <c r="W17" s="360"/>
      <c r="X17" s="284" t="s">
        <v>36</v>
      </c>
      <c r="Y17" s="308"/>
      <c r="Z17" s="308"/>
      <c r="AA17" s="308"/>
      <c r="AB17" s="308"/>
      <c r="AC17" s="308"/>
      <c r="AD17" s="308"/>
      <c r="AE17" s="308"/>
      <c r="AF17" s="345"/>
      <c r="AG17" s="346"/>
      <c r="AH17" s="346"/>
      <c r="AI17" s="346"/>
      <c r="AJ17" s="346"/>
      <c r="AK17" s="346"/>
      <c r="AL17" s="346"/>
      <c r="AM17" s="346"/>
      <c r="AN17" s="346"/>
      <c r="AO17" s="346"/>
      <c r="AP17" s="346"/>
      <c r="AQ17" s="346"/>
      <c r="AR17" s="346"/>
      <c r="AS17" s="347"/>
      <c r="AT17" s="29"/>
      <c r="AV17" s="35" t="str">
        <f>IF(J17&amp;O17&amp;T17&lt;&gt;"","OK","必須：担当者連絡先")</f>
        <v>必須：担当者連絡先</v>
      </c>
    </row>
    <row r="18" spans="1:48" ht="14.25" customHeight="1" thickBot="1" x14ac:dyDescent="0.25">
      <c r="A18" s="29"/>
      <c r="B18" s="309"/>
      <c r="C18" s="310"/>
      <c r="D18" s="310"/>
      <c r="E18" s="310"/>
      <c r="F18" s="310"/>
      <c r="G18" s="310"/>
      <c r="H18" s="310"/>
      <c r="I18" s="310"/>
      <c r="J18" s="356"/>
      <c r="K18" s="357"/>
      <c r="L18" s="357"/>
      <c r="M18" s="357"/>
      <c r="N18" s="359"/>
      <c r="O18" s="357"/>
      <c r="P18" s="357"/>
      <c r="Q18" s="357"/>
      <c r="R18" s="357"/>
      <c r="S18" s="359"/>
      <c r="T18" s="357"/>
      <c r="U18" s="357"/>
      <c r="V18" s="357"/>
      <c r="W18" s="361"/>
      <c r="X18" s="310"/>
      <c r="Y18" s="310"/>
      <c r="Z18" s="310"/>
      <c r="AA18" s="310"/>
      <c r="AB18" s="310"/>
      <c r="AC18" s="310"/>
      <c r="AD18" s="310"/>
      <c r="AE18" s="310"/>
      <c r="AF18" s="348"/>
      <c r="AG18" s="349"/>
      <c r="AH18" s="349"/>
      <c r="AI18" s="349"/>
      <c r="AJ18" s="349"/>
      <c r="AK18" s="349"/>
      <c r="AL18" s="349"/>
      <c r="AM18" s="349"/>
      <c r="AN18" s="349"/>
      <c r="AO18" s="349"/>
      <c r="AP18" s="349"/>
      <c r="AQ18" s="349"/>
      <c r="AR18" s="349"/>
      <c r="AS18" s="350"/>
      <c r="AT18" s="29"/>
      <c r="AV18" s="35" t="str">
        <f>IF(AF17&lt;&gt;"","OK","必須：担当者メールアドレス")</f>
        <v>必須：担当者メールアドレス</v>
      </c>
    </row>
    <row r="19" spans="1:48" ht="3.75" customHeight="1" x14ac:dyDescent="0.2">
      <c r="A19" s="29"/>
      <c r="B19" s="90"/>
      <c r="C19" s="90"/>
      <c r="D19" s="90"/>
      <c r="E19" s="90"/>
      <c r="F19" s="90"/>
      <c r="G19" s="90"/>
      <c r="H19" s="90"/>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row>
    <row r="20" spans="1:48" ht="12.6" thickBot="1" x14ac:dyDescent="0.25">
      <c r="A20" s="29"/>
      <c r="B20" s="90" t="s">
        <v>37</v>
      </c>
      <c r="C20" s="90"/>
      <c r="D20" s="90"/>
      <c r="E20" s="90"/>
      <c r="F20" s="90"/>
      <c r="G20" s="90"/>
      <c r="H20" s="90"/>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row>
    <row r="21" spans="1:48" ht="12.6" thickBot="1" x14ac:dyDescent="0.25">
      <c r="A21" s="29"/>
      <c r="B21" s="307" t="s">
        <v>38</v>
      </c>
      <c r="C21" s="308"/>
      <c r="D21" s="308"/>
      <c r="E21" s="308"/>
      <c r="F21" s="308"/>
      <c r="G21" s="308"/>
      <c r="H21" s="308"/>
      <c r="I21" s="308"/>
      <c r="J21" s="312"/>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4"/>
      <c r="AT21" s="29"/>
      <c r="AV21" s="35" t="str">
        <f>IF(J21&lt;&gt;"","OK","必須")</f>
        <v>必須</v>
      </c>
    </row>
    <row r="22" spans="1:48" ht="12.6" thickBot="1" x14ac:dyDescent="0.25">
      <c r="A22" s="29"/>
      <c r="B22" s="309"/>
      <c r="C22" s="310"/>
      <c r="D22" s="310"/>
      <c r="E22" s="310"/>
      <c r="F22" s="310"/>
      <c r="G22" s="310"/>
      <c r="H22" s="310"/>
      <c r="I22" s="310"/>
      <c r="J22" s="312"/>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4"/>
      <c r="AT22" s="29"/>
    </row>
    <row r="23" spans="1:48" ht="12.6" thickBot="1" x14ac:dyDescent="0.25">
      <c r="A23" s="29"/>
      <c r="B23" s="307" t="s">
        <v>39</v>
      </c>
      <c r="C23" s="308"/>
      <c r="D23" s="308"/>
      <c r="E23" s="308"/>
      <c r="F23" s="308"/>
      <c r="G23" s="308"/>
      <c r="H23" s="308"/>
      <c r="I23" s="308"/>
      <c r="J23" s="351">
        <f>型番</f>
        <v>0</v>
      </c>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3"/>
      <c r="AT23" s="29"/>
      <c r="AV23" s="35"/>
    </row>
    <row r="24" spans="1:48" ht="12.6" thickBot="1" x14ac:dyDescent="0.25">
      <c r="A24" s="29"/>
      <c r="B24" s="309"/>
      <c r="C24" s="310"/>
      <c r="D24" s="310"/>
      <c r="E24" s="310"/>
      <c r="F24" s="310"/>
      <c r="G24" s="311"/>
      <c r="H24" s="311"/>
      <c r="I24" s="311"/>
      <c r="J24" s="351"/>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3"/>
      <c r="AT24" s="29"/>
      <c r="AU24" s="93" t="s">
        <v>148</v>
      </c>
    </row>
    <row r="25" spans="1:48" ht="12.6" thickBot="1" x14ac:dyDescent="0.25">
      <c r="A25" s="29"/>
      <c r="B25" s="307" t="s">
        <v>40</v>
      </c>
      <c r="C25" s="308"/>
      <c r="D25" s="308"/>
      <c r="E25" s="308"/>
      <c r="F25" s="308"/>
      <c r="G25" s="308"/>
      <c r="H25" s="308"/>
      <c r="I25" s="322"/>
      <c r="J25" s="326"/>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8"/>
      <c r="AT25" s="29"/>
      <c r="AU25" s="25">
        <v>255</v>
      </c>
      <c r="AV25" s="35" t="str">
        <f>IF(J25&lt;&gt;"",IF(LEN(製品概要)&gt;AU25,"最大文字数を超えています。","OK"),"必須")</f>
        <v>必須</v>
      </c>
    </row>
    <row r="26" spans="1:48" ht="12.6" thickBot="1" x14ac:dyDescent="0.25">
      <c r="A26" s="29"/>
      <c r="B26" s="323"/>
      <c r="C26" s="324"/>
      <c r="D26" s="324"/>
      <c r="E26" s="324"/>
      <c r="F26" s="324"/>
      <c r="G26" s="324"/>
      <c r="H26" s="324"/>
      <c r="I26" s="325"/>
      <c r="J26" s="329"/>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8"/>
      <c r="AT26" s="29"/>
    </row>
    <row r="27" spans="1:48" ht="12.6" thickBot="1" x14ac:dyDescent="0.25">
      <c r="A27" s="29"/>
      <c r="B27" s="323"/>
      <c r="C27" s="324"/>
      <c r="D27" s="324"/>
      <c r="E27" s="324"/>
      <c r="F27" s="324"/>
      <c r="G27" s="324"/>
      <c r="H27" s="324"/>
      <c r="I27" s="325"/>
      <c r="J27" s="329"/>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8"/>
      <c r="AT27" s="29"/>
    </row>
    <row r="28" spans="1:48" ht="12.6" thickBot="1" x14ac:dyDescent="0.25">
      <c r="A28" s="29"/>
      <c r="B28" s="323"/>
      <c r="C28" s="324"/>
      <c r="D28" s="324"/>
      <c r="E28" s="324"/>
      <c r="F28" s="324"/>
      <c r="G28" s="324"/>
      <c r="H28" s="324"/>
      <c r="I28" s="325"/>
      <c r="J28" s="329"/>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8"/>
      <c r="AT28" s="29"/>
    </row>
    <row r="29" spans="1:48" ht="12.6" thickBot="1" x14ac:dyDescent="0.25">
      <c r="A29" s="29"/>
      <c r="B29" s="323"/>
      <c r="C29" s="324"/>
      <c r="D29" s="324"/>
      <c r="E29" s="324"/>
      <c r="F29" s="324"/>
      <c r="G29" s="324"/>
      <c r="H29" s="324"/>
      <c r="I29" s="325"/>
      <c r="J29" s="329"/>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8"/>
      <c r="AT29" s="29"/>
    </row>
    <row r="30" spans="1:48" ht="12.6" thickBot="1" x14ac:dyDescent="0.25">
      <c r="A30" s="29"/>
      <c r="B30" s="309" t="str">
        <f>LEN(製品概要)&amp;"文字/"&amp;AU25&amp;"文字"</f>
        <v>0文字/255文字</v>
      </c>
      <c r="C30" s="310"/>
      <c r="D30" s="310"/>
      <c r="E30" s="310"/>
      <c r="F30" s="310"/>
      <c r="G30" s="310"/>
      <c r="H30" s="310"/>
      <c r="I30" s="330"/>
      <c r="J30" s="329"/>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8"/>
      <c r="AT30" s="29"/>
    </row>
    <row r="31" spans="1:48" ht="41.1" customHeight="1" x14ac:dyDescent="0.2">
      <c r="A31" s="29"/>
      <c r="B31" s="283" t="s">
        <v>139</v>
      </c>
      <c r="C31" s="284"/>
      <c r="D31" s="284"/>
      <c r="E31" s="284"/>
      <c r="F31" s="284"/>
      <c r="G31" s="284"/>
      <c r="H31" s="284"/>
      <c r="I31" s="331"/>
      <c r="J31" s="334" t="s">
        <v>151</v>
      </c>
      <c r="K31" s="335"/>
      <c r="L31" s="335"/>
      <c r="M31" s="335"/>
      <c r="N31" s="335"/>
      <c r="O31" s="335"/>
      <c r="P31" s="335"/>
      <c r="Q31" s="335"/>
      <c r="R31" s="335"/>
      <c r="S31" s="335"/>
      <c r="T31" s="335"/>
      <c r="U31" s="335"/>
      <c r="V31" s="335"/>
      <c r="W31" s="335"/>
      <c r="X31" s="335"/>
      <c r="Y31" s="335"/>
      <c r="Z31" s="335"/>
      <c r="AA31" s="335"/>
      <c r="AB31" s="335" t="s">
        <v>152</v>
      </c>
      <c r="AC31" s="335"/>
      <c r="AD31" s="335"/>
      <c r="AE31" s="335"/>
      <c r="AF31" s="335"/>
      <c r="AG31" s="335"/>
      <c r="AH31" s="335"/>
      <c r="AI31" s="335"/>
      <c r="AJ31" s="335"/>
      <c r="AK31" s="335"/>
      <c r="AL31" s="335"/>
      <c r="AM31" s="335"/>
      <c r="AN31" s="335"/>
      <c r="AO31" s="335"/>
      <c r="AP31" s="335"/>
      <c r="AQ31" s="335"/>
      <c r="AR31" s="335"/>
      <c r="AS31" s="336"/>
      <c r="AT31" s="29"/>
      <c r="AU31" s="37" t="b">
        <v>0</v>
      </c>
      <c r="AV31" s="35" t="str">
        <f>IF(J32&lt;&gt;"","OK","必須：製品明細【A】製品本体にあたるもの")</f>
        <v>必須：製品明細【A】製品本体にあたるもの</v>
      </c>
    </row>
    <row r="32" spans="1:48" ht="16.5" customHeight="1" x14ac:dyDescent="0.2">
      <c r="A32" s="29"/>
      <c r="B32" s="286"/>
      <c r="C32" s="287"/>
      <c r="D32" s="287"/>
      <c r="E32" s="287"/>
      <c r="F32" s="287"/>
      <c r="G32" s="287"/>
      <c r="H32" s="287"/>
      <c r="I32" s="332"/>
      <c r="J32" s="337"/>
      <c r="K32" s="338"/>
      <c r="L32" s="338"/>
      <c r="M32" s="338"/>
      <c r="N32" s="338"/>
      <c r="O32" s="338"/>
      <c r="P32" s="338"/>
      <c r="Q32" s="338"/>
      <c r="R32" s="338"/>
      <c r="S32" s="338"/>
      <c r="T32" s="338"/>
      <c r="U32" s="338"/>
      <c r="V32" s="338"/>
      <c r="W32" s="338"/>
      <c r="X32" s="338"/>
      <c r="Y32" s="338"/>
      <c r="Z32" s="338"/>
      <c r="AA32" s="338"/>
      <c r="AB32" s="341"/>
      <c r="AC32" s="342"/>
      <c r="AD32" s="343" t="s">
        <v>147</v>
      </c>
      <c r="AE32" s="343"/>
      <c r="AF32" s="343"/>
      <c r="AG32" s="343"/>
      <c r="AH32" s="343"/>
      <c r="AI32" s="343"/>
      <c r="AJ32" s="343"/>
      <c r="AK32" s="343"/>
      <c r="AL32" s="343"/>
      <c r="AM32" s="343"/>
      <c r="AN32" s="343"/>
      <c r="AO32" s="343"/>
      <c r="AP32" s="343"/>
      <c r="AQ32" s="343"/>
      <c r="AR32" s="343"/>
      <c r="AS32" s="344"/>
      <c r="AT32" s="29"/>
      <c r="AU32" s="297" t="str">
        <f>"【A】
"&amp;J32&amp;"
【B】
"&amp;IF(AU31=TRUE,AD32,AB33)</f>
        <v xml:space="preserve">【A】
【B】
</v>
      </c>
      <c r="AV32" s="35" t="str">
        <f>IF(AB33&lt;&gt;"","OK",IF(AU31=TRUE,"OK","必須：製品明細【B】本体と併せて登録するシステムや周辺機器等"))</f>
        <v>必須：製品明細【B】本体と併せて登録するシステムや周辺機器等</v>
      </c>
    </row>
    <row r="33" spans="1:48" ht="13.5" customHeight="1" x14ac:dyDescent="0.2">
      <c r="A33" s="29"/>
      <c r="B33" s="286"/>
      <c r="C33" s="287"/>
      <c r="D33" s="287"/>
      <c r="E33" s="287"/>
      <c r="F33" s="287"/>
      <c r="G33" s="287"/>
      <c r="H33" s="287"/>
      <c r="I33" s="332"/>
      <c r="J33" s="337"/>
      <c r="K33" s="338"/>
      <c r="L33" s="338"/>
      <c r="M33" s="338"/>
      <c r="N33" s="338"/>
      <c r="O33" s="338"/>
      <c r="P33" s="338"/>
      <c r="Q33" s="338"/>
      <c r="R33" s="338"/>
      <c r="S33" s="338"/>
      <c r="T33" s="338"/>
      <c r="U33" s="338"/>
      <c r="V33" s="338"/>
      <c r="W33" s="338"/>
      <c r="X33" s="338"/>
      <c r="Y33" s="338"/>
      <c r="Z33" s="338"/>
      <c r="AA33" s="338"/>
      <c r="AB33" s="298"/>
      <c r="AC33" s="299"/>
      <c r="AD33" s="299"/>
      <c r="AE33" s="299"/>
      <c r="AF33" s="299"/>
      <c r="AG33" s="299"/>
      <c r="AH33" s="299"/>
      <c r="AI33" s="299"/>
      <c r="AJ33" s="299"/>
      <c r="AK33" s="299"/>
      <c r="AL33" s="299"/>
      <c r="AM33" s="299"/>
      <c r="AN33" s="299"/>
      <c r="AO33" s="299"/>
      <c r="AP33" s="299"/>
      <c r="AQ33" s="299"/>
      <c r="AR33" s="299"/>
      <c r="AS33" s="300"/>
      <c r="AT33" s="29"/>
      <c r="AU33" s="297"/>
      <c r="AV33" s="92" t="str">
        <f>IF(AU31=TRUE,IF(AB33&lt;&gt;"","！！！製品明細【B】で「対象なし」が選択されている場合、入力されている明細は登録されません！！！",""),"")</f>
        <v/>
      </c>
    </row>
    <row r="34" spans="1:48" ht="13.5" customHeight="1" x14ac:dyDescent="0.2">
      <c r="A34" s="29"/>
      <c r="B34" s="286"/>
      <c r="C34" s="287"/>
      <c r="D34" s="287"/>
      <c r="E34" s="287"/>
      <c r="F34" s="287"/>
      <c r="G34" s="287"/>
      <c r="H34" s="287"/>
      <c r="I34" s="332"/>
      <c r="J34" s="337"/>
      <c r="K34" s="338"/>
      <c r="L34" s="338"/>
      <c r="M34" s="338"/>
      <c r="N34" s="338"/>
      <c r="O34" s="338"/>
      <c r="P34" s="338"/>
      <c r="Q34" s="338"/>
      <c r="R34" s="338"/>
      <c r="S34" s="338"/>
      <c r="T34" s="338"/>
      <c r="U34" s="338"/>
      <c r="V34" s="338"/>
      <c r="W34" s="338"/>
      <c r="X34" s="338"/>
      <c r="Y34" s="338"/>
      <c r="Z34" s="338"/>
      <c r="AA34" s="338"/>
      <c r="AB34" s="301"/>
      <c r="AC34" s="302"/>
      <c r="AD34" s="302"/>
      <c r="AE34" s="302"/>
      <c r="AF34" s="302"/>
      <c r="AG34" s="302"/>
      <c r="AH34" s="302"/>
      <c r="AI34" s="302"/>
      <c r="AJ34" s="302"/>
      <c r="AK34" s="302"/>
      <c r="AL34" s="302"/>
      <c r="AM34" s="302"/>
      <c r="AN34" s="302"/>
      <c r="AO34" s="302"/>
      <c r="AP34" s="302"/>
      <c r="AQ34" s="302"/>
      <c r="AR34" s="302"/>
      <c r="AS34" s="303"/>
      <c r="AT34" s="29"/>
      <c r="AU34" s="297"/>
    </row>
    <row r="35" spans="1:48" ht="13.5" customHeight="1" x14ac:dyDescent="0.2">
      <c r="A35" s="29"/>
      <c r="B35" s="286"/>
      <c r="C35" s="287"/>
      <c r="D35" s="287"/>
      <c r="E35" s="287"/>
      <c r="F35" s="287"/>
      <c r="G35" s="287"/>
      <c r="H35" s="287"/>
      <c r="I35" s="332"/>
      <c r="J35" s="337"/>
      <c r="K35" s="338"/>
      <c r="L35" s="338"/>
      <c r="M35" s="338"/>
      <c r="N35" s="338"/>
      <c r="O35" s="338"/>
      <c r="P35" s="338"/>
      <c r="Q35" s="338"/>
      <c r="R35" s="338"/>
      <c r="S35" s="338"/>
      <c r="T35" s="338"/>
      <c r="U35" s="338"/>
      <c r="V35" s="338"/>
      <c r="W35" s="338"/>
      <c r="X35" s="338"/>
      <c r="Y35" s="338"/>
      <c r="Z35" s="338"/>
      <c r="AA35" s="338"/>
      <c r="AB35" s="301"/>
      <c r="AC35" s="302"/>
      <c r="AD35" s="302"/>
      <c r="AE35" s="302"/>
      <c r="AF35" s="302"/>
      <c r="AG35" s="302"/>
      <c r="AH35" s="302"/>
      <c r="AI35" s="302"/>
      <c r="AJ35" s="302"/>
      <c r="AK35" s="302"/>
      <c r="AL35" s="302"/>
      <c r="AM35" s="302"/>
      <c r="AN35" s="302"/>
      <c r="AO35" s="302"/>
      <c r="AP35" s="302"/>
      <c r="AQ35" s="302"/>
      <c r="AR35" s="302"/>
      <c r="AS35" s="303"/>
      <c r="AT35" s="29"/>
      <c r="AU35" s="297"/>
    </row>
    <row r="36" spans="1:48" ht="13.5" customHeight="1" x14ac:dyDescent="0.2">
      <c r="A36" s="29"/>
      <c r="B36" s="286"/>
      <c r="C36" s="287"/>
      <c r="D36" s="287"/>
      <c r="E36" s="287"/>
      <c r="F36" s="287"/>
      <c r="G36" s="287"/>
      <c r="H36" s="287"/>
      <c r="I36" s="332"/>
      <c r="J36" s="337"/>
      <c r="K36" s="338"/>
      <c r="L36" s="338"/>
      <c r="M36" s="338"/>
      <c r="N36" s="338"/>
      <c r="O36" s="338"/>
      <c r="P36" s="338"/>
      <c r="Q36" s="338"/>
      <c r="R36" s="338"/>
      <c r="S36" s="338"/>
      <c r="T36" s="338"/>
      <c r="U36" s="338"/>
      <c r="V36" s="338"/>
      <c r="W36" s="338"/>
      <c r="X36" s="338"/>
      <c r="Y36" s="338"/>
      <c r="Z36" s="338"/>
      <c r="AA36" s="338"/>
      <c r="AB36" s="301"/>
      <c r="AC36" s="302"/>
      <c r="AD36" s="302"/>
      <c r="AE36" s="302"/>
      <c r="AF36" s="302"/>
      <c r="AG36" s="302"/>
      <c r="AH36" s="302"/>
      <c r="AI36" s="302"/>
      <c r="AJ36" s="302"/>
      <c r="AK36" s="302"/>
      <c r="AL36" s="302"/>
      <c r="AM36" s="302"/>
      <c r="AN36" s="302"/>
      <c r="AO36" s="302"/>
      <c r="AP36" s="302"/>
      <c r="AQ36" s="302"/>
      <c r="AR36" s="302"/>
      <c r="AS36" s="303"/>
      <c r="AT36" s="29"/>
      <c r="AU36" s="297"/>
    </row>
    <row r="37" spans="1:48" ht="14.25" customHeight="1" thickBot="1" x14ac:dyDescent="0.25">
      <c r="A37" s="29"/>
      <c r="B37" s="289"/>
      <c r="C37" s="290"/>
      <c r="D37" s="290"/>
      <c r="E37" s="290"/>
      <c r="F37" s="290"/>
      <c r="G37" s="290"/>
      <c r="H37" s="290"/>
      <c r="I37" s="333"/>
      <c r="J37" s="339"/>
      <c r="K37" s="340"/>
      <c r="L37" s="340"/>
      <c r="M37" s="340"/>
      <c r="N37" s="340"/>
      <c r="O37" s="340"/>
      <c r="P37" s="340"/>
      <c r="Q37" s="340"/>
      <c r="R37" s="340"/>
      <c r="S37" s="340"/>
      <c r="T37" s="340"/>
      <c r="U37" s="340"/>
      <c r="V37" s="340"/>
      <c r="W37" s="340"/>
      <c r="X37" s="340"/>
      <c r="Y37" s="340"/>
      <c r="Z37" s="340"/>
      <c r="AA37" s="340"/>
      <c r="AB37" s="304"/>
      <c r="AC37" s="305"/>
      <c r="AD37" s="305"/>
      <c r="AE37" s="305"/>
      <c r="AF37" s="305"/>
      <c r="AG37" s="305"/>
      <c r="AH37" s="305"/>
      <c r="AI37" s="305"/>
      <c r="AJ37" s="305"/>
      <c r="AK37" s="305"/>
      <c r="AL37" s="305"/>
      <c r="AM37" s="305"/>
      <c r="AN37" s="305"/>
      <c r="AO37" s="305"/>
      <c r="AP37" s="305"/>
      <c r="AQ37" s="305"/>
      <c r="AR37" s="305"/>
      <c r="AS37" s="306"/>
      <c r="AT37" s="29"/>
      <c r="AU37" s="297"/>
    </row>
    <row r="38" spans="1:48" ht="12.6" thickBot="1" x14ac:dyDescent="0.25">
      <c r="A38" s="29"/>
      <c r="B38" s="307" t="s">
        <v>41</v>
      </c>
      <c r="C38" s="308"/>
      <c r="D38" s="308"/>
      <c r="E38" s="308"/>
      <c r="F38" s="308"/>
      <c r="G38" s="308"/>
      <c r="H38" s="308"/>
      <c r="I38" s="308"/>
      <c r="J38" s="312"/>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4"/>
      <c r="AT38" s="29"/>
      <c r="AV38" s="35" t="str">
        <f>IF(J38&lt;&gt;"","OK","必須")</f>
        <v>必須</v>
      </c>
    </row>
    <row r="39" spans="1:48" ht="12.6" thickBot="1" x14ac:dyDescent="0.25">
      <c r="A39" s="29"/>
      <c r="B39" s="309"/>
      <c r="C39" s="310"/>
      <c r="D39" s="310"/>
      <c r="E39" s="310"/>
      <c r="F39" s="310"/>
      <c r="G39" s="311"/>
      <c r="H39" s="311"/>
      <c r="I39" s="311"/>
      <c r="J39" s="315"/>
      <c r="K39" s="316"/>
      <c r="L39" s="316"/>
      <c r="M39" s="316"/>
      <c r="N39" s="316"/>
      <c r="O39" s="316"/>
      <c r="P39" s="316"/>
      <c r="Q39" s="316"/>
      <c r="R39" s="316"/>
      <c r="S39" s="316"/>
      <c r="T39" s="316"/>
      <c r="U39" s="316"/>
      <c r="V39" s="316"/>
      <c r="W39" s="316"/>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4"/>
      <c r="AT39" s="29"/>
    </row>
    <row r="40" spans="1:48" ht="6" customHeight="1" x14ac:dyDescent="0.2">
      <c r="A40" s="29"/>
      <c r="B40" s="90"/>
      <c r="C40" s="90"/>
      <c r="D40" s="90"/>
      <c r="E40" s="90"/>
      <c r="F40" s="90"/>
      <c r="G40" s="90"/>
      <c r="H40" s="90"/>
      <c r="I40" s="90"/>
      <c r="J40" s="90"/>
      <c r="K40" s="90"/>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row>
    <row r="41" spans="1:48" x14ac:dyDescent="0.2">
      <c r="A41" s="29"/>
      <c r="B41" s="90" t="s">
        <v>42</v>
      </c>
      <c r="C41" s="91"/>
      <c r="D41" s="91"/>
      <c r="E41" s="91"/>
      <c r="F41" s="91"/>
      <c r="G41" s="91"/>
      <c r="H41" s="91"/>
      <c r="I41" s="91"/>
      <c r="J41" s="91"/>
      <c r="K41" s="91"/>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row>
    <row r="42" spans="1:48" ht="7.5" customHeight="1" x14ac:dyDescent="0.2">
      <c r="A42" s="29"/>
      <c r="B42" s="307" t="s">
        <v>43</v>
      </c>
      <c r="C42" s="308"/>
      <c r="D42" s="308"/>
      <c r="E42" s="308"/>
      <c r="F42" s="308"/>
      <c r="G42" s="308"/>
      <c r="H42" s="308"/>
      <c r="I42" s="317"/>
      <c r="J42" s="319" t="str">
        <f>製品カテゴリ</f>
        <v>テーブル式スポット溶接機</v>
      </c>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320"/>
      <c r="AT42" s="29"/>
    </row>
    <row r="43" spans="1:48" ht="7.5" customHeight="1" x14ac:dyDescent="0.2">
      <c r="A43" s="29"/>
      <c r="B43" s="309"/>
      <c r="C43" s="310"/>
      <c r="D43" s="310"/>
      <c r="E43" s="310"/>
      <c r="F43" s="310"/>
      <c r="G43" s="310"/>
      <c r="H43" s="310"/>
      <c r="I43" s="318"/>
      <c r="J43" s="249"/>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321"/>
      <c r="AT43" s="29"/>
    </row>
    <row r="44" spans="1:48" ht="2.25" hidden="1" customHeight="1" x14ac:dyDescent="0.2">
      <c r="A44" s="29"/>
      <c r="B44" s="33"/>
      <c r="C44" s="30"/>
      <c r="D44" s="30"/>
      <c r="E44" s="30"/>
      <c r="F44" s="30"/>
      <c r="G44" s="30"/>
      <c r="H44" s="30"/>
      <c r="I44" s="30"/>
      <c r="J44" s="90"/>
      <c r="K44" s="90"/>
      <c r="L44" s="90"/>
      <c r="M44" s="90"/>
      <c r="N44" s="90"/>
      <c r="O44" s="90"/>
      <c r="P44" s="90"/>
      <c r="Q44" s="90"/>
      <c r="R44" s="90"/>
      <c r="S44" s="90"/>
      <c r="T44" s="90"/>
      <c r="U44" s="90"/>
      <c r="V44" s="90"/>
      <c r="W44" s="90"/>
      <c r="X44" s="30"/>
      <c r="Y44" s="30"/>
      <c r="Z44" s="30"/>
      <c r="AA44" s="30"/>
      <c r="AB44" s="30"/>
      <c r="AC44" s="30"/>
      <c r="AD44" s="30"/>
      <c r="AE44" s="30"/>
      <c r="AF44" s="90"/>
      <c r="AG44" s="90"/>
      <c r="AH44" s="90"/>
      <c r="AI44" s="90"/>
      <c r="AJ44" s="90"/>
      <c r="AK44" s="90"/>
      <c r="AL44" s="90"/>
      <c r="AM44" s="90"/>
      <c r="AN44" s="90"/>
      <c r="AO44" s="90"/>
      <c r="AP44" s="90"/>
      <c r="AQ44" s="90"/>
      <c r="AR44" s="90"/>
      <c r="AS44" s="90"/>
      <c r="AT44" s="29"/>
    </row>
    <row r="45" spans="1:48" ht="3.75" customHeight="1" x14ac:dyDescent="0.2">
      <c r="A45" s="29"/>
      <c r="B45" s="295" t="s">
        <v>44</v>
      </c>
      <c r="C45" s="295"/>
      <c r="D45" s="295"/>
      <c r="E45" s="295"/>
      <c r="F45" s="295"/>
      <c r="G45" s="295"/>
      <c r="H45" s="295"/>
      <c r="I45" s="295"/>
      <c r="J45" s="295"/>
      <c r="K45" s="295"/>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row>
    <row r="46" spans="1:48" ht="9" customHeight="1" x14ac:dyDescent="0.2">
      <c r="A46" s="29"/>
      <c r="B46" s="295"/>
      <c r="C46" s="295"/>
      <c r="D46" s="295"/>
      <c r="E46" s="295"/>
      <c r="F46" s="295"/>
      <c r="G46" s="295"/>
      <c r="H46" s="295"/>
      <c r="I46" s="295"/>
      <c r="J46" s="295"/>
      <c r="K46" s="295"/>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row>
    <row r="47" spans="1:48" ht="5.25" customHeight="1" x14ac:dyDescent="0.2">
      <c r="A47" s="29"/>
      <c r="B47" s="296" t="s">
        <v>45</v>
      </c>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31"/>
      <c r="AQ47" s="31"/>
      <c r="AR47" s="31"/>
      <c r="AS47" s="31"/>
      <c r="AT47" s="29"/>
    </row>
    <row r="48" spans="1:48" x14ac:dyDescent="0.2">
      <c r="A48" s="29"/>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31"/>
      <c r="AQ48" s="31"/>
      <c r="AR48" s="31"/>
      <c r="AS48" s="31"/>
      <c r="AT48" s="29"/>
    </row>
    <row r="49" spans="1:48" ht="12" customHeight="1" x14ac:dyDescent="0.2">
      <c r="A49" s="29"/>
      <c r="B49" s="283" t="s">
        <v>46</v>
      </c>
      <c r="C49" s="284"/>
      <c r="D49" s="284"/>
      <c r="E49" s="284"/>
      <c r="F49" s="284"/>
      <c r="G49" s="284"/>
      <c r="H49" s="284"/>
      <c r="I49" s="284"/>
      <c r="J49" s="284"/>
      <c r="K49" s="284"/>
      <c r="L49" s="284"/>
      <c r="M49" s="285"/>
      <c r="N49" s="275">
        <f>平均納品金額</f>
        <v>0</v>
      </c>
      <c r="O49" s="276"/>
      <c r="P49" s="276"/>
      <c r="Q49" s="276"/>
      <c r="R49" s="276"/>
      <c r="S49" s="276"/>
      <c r="T49" s="276"/>
      <c r="U49" s="276"/>
      <c r="V49" s="276"/>
      <c r="W49" s="276"/>
      <c r="X49" s="279" t="s">
        <v>146</v>
      </c>
      <c r="Y49" s="279"/>
      <c r="Z49" s="279"/>
      <c r="AA49" s="280"/>
      <c r="AB49" s="283" t="s">
        <v>205</v>
      </c>
      <c r="AC49" s="284"/>
      <c r="AD49" s="284"/>
      <c r="AE49" s="284"/>
      <c r="AF49" s="284"/>
      <c r="AG49" s="285"/>
      <c r="AH49" s="256">
        <f>納入先</f>
        <v>0</v>
      </c>
      <c r="AI49" s="257"/>
      <c r="AJ49" s="257"/>
      <c r="AK49" s="257"/>
      <c r="AL49" s="257"/>
      <c r="AM49" s="257"/>
      <c r="AN49" s="257"/>
      <c r="AO49" s="257"/>
      <c r="AP49" s="257"/>
      <c r="AQ49" s="257"/>
      <c r="AR49" s="258"/>
      <c r="AS49" s="81"/>
      <c r="AT49" s="29"/>
      <c r="AV49" s="76"/>
    </row>
    <row r="50" spans="1:48" ht="0.75" customHeight="1" x14ac:dyDescent="0.2">
      <c r="A50" s="29"/>
      <c r="B50" s="286"/>
      <c r="C50" s="287"/>
      <c r="D50" s="287"/>
      <c r="E50" s="287"/>
      <c r="F50" s="287"/>
      <c r="G50" s="287"/>
      <c r="H50" s="287"/>
      <c r="I50" s="287"/>
      <c r="J50" s="287"/>
      <c r="K50" s="287"/>
      <c r="L50" s="287"/>
      <c r="M50" s="288"/>
      <c r="N50" s="277"/>
      <c r="O50" s="278"/>
      <c r="P50" s="278"/>
      <c r="Q50" s="278"/>
      <c r="R50" s="278"/>
      <c r="S50" s="278"/>
      <c r="T50" s="278"/>
      <c r="U50" s="278"/>
      <c r="V50" s="278"/>
      <c r="W50" s="278"/>
      <c r="X50" s="281"/>
      <c r="Y50" s="281"/>
      <c r="Z50" s="281"/>
      <c r="AA50" s="282"/>
      <c r="AB50" s="286"/>
      <c r="AC50" s="287"/>
      <c r="AD50" s="287"/>
      <c r="AE50" s="287"/>
      <c r="AF50" s="287"/>
      <c r="AG50" s="288"/>
      <c r="AH50" s="259"/>
      <c r="AI50" s="260"/>
      <c r="AJ50" s="260"/>
      <c r="AK50" s="260"/>
      <c r="AL50" s="260"/>
      <c r="AM50" s="260"/>
      <c r="AN50" s="260"/>
      <c r="AO50" s="260"/>
      <c r="AP50" s="260"/>
      <c r="AQ50" s="260"/>
      <c r="AR50" s="261"/>
      <c r="AS50" s="81"/>
      <c r="AT50" s="29"/>
      <c r="AV50" s="29"/>
    </row>
    <row r="51" spans="1:48" ht="3.75" customHeight="1" x14ac:dyDescent="0.2">
      <c r="A51" s="29"/>
      <c r="B51" s="286"/>
      <c r="C51" s="287"/>
      <c r="D51" s="287"/>
      <c r="E51" s="287"/>
      <c r="F51" s="287"/>
      <c r="G51" s="287"/>
      <c r="H51" s="287"/>
      <c r="I51" s="287"/>
      <c r="J51" s="287"/>
      <c r="K51" s="287"/>
      <c r="L51" s="287"/>
      <c r="M51" s="288"/>
      <c r="N51" s="277"/>
      <c r="O51" s="278"/>
      <c r="P51" s="278"/>
      <c r="Q51" s="278"/>
      <c r="R51" s="278"/>
      <c r="S51" s="278"/>
      <c r="T51" s="278"/>
      <c r="U51" s="278"/>
      <c r="V51" s="278"/>
      <c r="W51" s="278"/>
      <c r="X51" s="281"/>
      <c r="Y51" s="281"/>
      <c r="Z51" s="281"/>
      <c r="AA51" s="282"/>
      <c r="AB51" s="286"/>
      <c r="AC51" s="287"/>
      <c r="AD51" s="287"/>
      <c r="AE51" s="287"/>
      <c r="AF51" s="287"/>
      <c r="AG51" s="288"/>
      <c r="AH51" s="259"/>
      <c r="AI51" s="260"/>
      <c r="AJ51" s="260"/>
      <c r="AK51" s="260"/>
      <c r="AL51" s="260"/>
      <c r="AM51" s="260"/>
      <c r="AN51" s="260"/>
      <c r="AO51" s="260"/>
      <c r="AP51" s="260"/>
      <c r="AQ51" s="260"/>
      <c r="AR51" s="261"/>
      <c r="AS51" s="82"/>
      <c r="AT51" s="29"/>
      <c r="AV51" s="29"/>
    </row>
    <row r="52" spans="1:48" ht="6.75" customHeight="1" x14ac:dyDescent="0.2">
      <c r="A52" s="29"/>
      <c r="B52" s="286"/>
      <c r="C52" s="287"/>
      <c r="D52" s="287"/>
      <c r="E52" s="287"/>
      <c r="F52" s="287"/>
      <c r="G52" s="287"/>
      <c r="H52" s="287"/>
      <c r="I52" s="287"/>
      <c r="J52" s="287"/>
      <c r="K52" s="287"/>
      <c r="L52" s="287"/>
      <c r="M52" s="288"/>
      <c r="N52" s="277"/>
      <c r="O52" s="278"/>
      <c r="P52" s="278"/>
      <c r="Q52" s="278"/>
      <c r="R52" s="278"/>
      <c r="S52" s="278"/>
      <c r="T52" s="278"/>
      <c r="U52" s="278"/>
      <c r="V52" s="278"/>
      <c r="W52" s="278"/>
      <c r="X52" s="281"/>
      <c r="Y52" s="281"/>
      <c r="Z52" s="281"/>
      <c r="AA52" s="282"/>
      <c r="AB52" s="289"/>
      <c r="AC52" s="290"/>
      <c r="AD52" s="290"/>
      <c r="AE52" s="290"/>
      <c r="AF52" s="290"/>
      <c r="AG52" s="291"/>
      <c r="AH52" s="262"/>
      <c r="AI52" s="263"/>
      <c r="AJ52" s="263"/>
      <c r="AK52" s="263"/>
      <c r="AL52" s="263"/>
      <c r="AM52" s="263"/>
      <c r="AN52" s="263"/>
      <c r="AO52" s="263"/>
      <c r="AP52" s="263"/>
      <c r="AQ52" s="263"/>
      <c r="AR52" s="264"/>
      <c r="AS52" s="81"/>
      <c r="AT52" s="29"/>
      <c r="AV52" s="29"/>
    </row>
    <row r="53" spans="1:48" ht="12" customHeight="1" x14ac:dyDescent="0.2">
      <c r="A53" s="29"/>
      <c r="B53" s="292" t="s">
        <v>47</v>
      </c>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4"/>
      <c r="AB53" s="273" t="s">
        <v>48</v>
      </c>
      <c r="AC53" s="273"/>
      <c r="AD53" s="273"/>
      <c r="AE53" s="273"/>
      <c r="AF53" s="273"/>
      <c r="AG53" s="273"/>
      <c r="AH53" s="273"/>
      <c r="AI53" s="273"/>
      <c r="AJ53" s="273"/>
      <c r="AK53" s="273"/>
      <c r="AL53" s="273"/>
      <c r="AM53" s="273"/>
      <c r="AN53" s="273"/>
      <c r="AO53" s="273"/>
      <c r="AP53" s="273"/>
      <c r="AQ53" s="273"/>
      <c r="AR53" s="274"/>
      <c r="AS53" s="83"/>
      <c r="AT53" s="32"/>
      <c r="AV53" s="29"/>
    </row>
    <row r="54" spans="1:48" x14ac:dyDescent="0.2">
      <c r="A54" s="29"/>
      <c r="B54" s="244"/>
      <c r="C54" s="244"/>
      <c r="D54" s="244"/>
      <c r="E54" s="244"/>
      <c r="F54" s="244"/>
      <c r="G54" s="244"/>
      <c r="H54" s="244"/>
      <c r="I54" s="244"/>
      <c r="J54" s="244"/>
      <c r="K54" s="244"/>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row>
    <row r="55" spans="1:48" ht="12" customHeight="1" x14ac:dyDescent="0.2">
      <c r="A55" s="267" t="s">
        <v>22</v>
      </c>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c r="AQ55" s="268"/>
      <c r="AR55" s="268"/>
      <c r="AS55" s="268"/>
      <c r="AT55" s="269"/>
    </row>
    <row r="56" spans="1:48" ht="12" customHeight="1" x14ac:dyDescent="0.2">
      <c r="A56" s="270"/>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2"/>
    </row>
    <row r="57" spans="1:48" x14ac:dyDescent="0.2">
      <c r="A57" s="257" t="str">
        <f>"【"&amp;製品カテゴリ&amp;"】"</f>
        <v>【テーブル式スポット溶接機】</v>
      </c>
      <c r="B57" s="257"/>
      <c r="C57" s="257"/>
      <c r="D57" s="257"/>
      <c r="E57" s="257"/>
      <c r="F57" s="257"/>
      <c r="G57" s="257"/>
      <c r="H57" s="257"/>
      <c r="I57" s="257"/>
      <c r="J57" s="257"/>
      <c r="K57" s="257"/>
      <c r="L57" s="257"/>
      <c r="M57" s="257"/>
      <c r="N57" s="257"/>
      <c r="O57" s="257"/>
      <c r="P57" s="257"/>
      <c r="Q57" s="257"/>
      <c r="R57" s="257"/>
      <c r="S57" s="257"/>
      <c r="T57" s="257"/>
      <c r="U57" s="257"/>
      <c r="V57" s="257"/>
      <c r="W57" s="257"/>
      <c r="X57" s="29"/>
      <c r="Y57" s="29"/>
      <c r="Z57" s="29"/>
      <c r="AA57" s="29"/>
      <c r="AB57" s="29"/>
      <c r="AC57" s="29"/>
      <c r="AD57" s="29"/>
      <c r="AE57" s="29"/>
      <c r="AF57" s="29"/>
      <c r="AG57" s="29"/>
      <c r="AH57" s="29"/>
      <c r="AI57" s="29"/>
      <c r="AJ57" s="29"/>
      <c r="AK57" s="29"/>
      <c r="AL57" s="29"/>
      <c r="AM57" s="29"/>
      <c r="AN57" s="29"/>
      <c r="AO57" s="29"/>
      <c r="AP57" s="265" t="s">
        <v>49</v>
      </c>
      <c r="AQ57" s="265"/>
      <c r="AR57" s="265"/>
      <c r="AS57" s="265"/>
      <c r="AT57" s="265"/>
    </row>
    <row r="58" spans="1:48" x14ac:dyDescent="0.2">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9"/>
      <c r="Y58" s="29"/>
      <c r="Z58" s="29"/>
      <c r="AA58" s="29"/>
      <c r="AB58" s="29"/>
      <c r="AC58" s="29"/>
      <c r="AD58" s="29"/>
      <c r="AE58" s="29"/>
      <c r="AF58" s="29"/>
      <c r="AG58" s="29"/>
      <c r="AH58" s="29"/>
      <c r="AI58" s="29"/>
      <c r="AJ58" s="29"/>
      <c r="AK58" s="29"/>
      <c r="AL58" s="29"/>
      <c r="AM58" s="29"/>
      <c r="AN58" s="29"/>
      <c r="AO58" s="29"/>
      <c r="AP58" s="266"/>
      <c r="AQ58" s="266"/>
      <c r="AR58" s="266"/>
      <c r="AS58" s="266"/>
      <c r="AT58" s="266"/>
    </row>
    <row r="59" spans="1:48" x14ac:dyDescent="0.2">
      <c r="A59" s="29"/>
      <c r="B59" s="244" t="s">
        <v>50</v>
      </c>
      <c r="C59" s="244"/>
      <c r="D59" s="244"/>
      <c r="E59" s="244"/>
      <c r="F59" s="244"/>
      <c r="G59" s="244"/>
      <c r="H59" s="244"/>
      <c r="I59" s="244"/>
      <c r="J59" s="244"/>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row>
    <row r="60" spans="1:48" x14ac:dyDescent="0.2">
      <c r="A60" s="29"/>
      <c r="B60" s="244"/>
      <c r="C60" s="244"/>
      <c r="D60" s="244"/>
      <c r="E60" s="244"/>
      <c r="F60" s="244"/>
      <c r="G60" s="244"/>
      <c r="H60" s="244"/>
      <c r="I60" s="244"/>
      <c r="J60" s="244"/>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row>
    <row r="61" spans="1:48" x14ac:dyDescent="0.2">
      <c r="A61" s="29"/>
      <c r="B61" s="244" t="s">
        <v>51</v>
      </c>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9"/>
    </row>
    <row r="62" spans="1:48" ht="12.6" thickBot="1" x14ac:dyDescent="0.25">
      <c r="A62" s="29"/>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4"/>
      <c r="AS62" s="244"/>
      <c r="AT62" s="29"/>
    </row>
    <row r="63" spans="1:48" ht="12" customHeight="1" x14ac:dyDescent="0.2">
      <c r="A63" s="29"/>
      <c r="B63" s="246" t="s">
        <v>204</v>
      </c>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50"/>
      <c r="AS63" s="251"/>
      <c r="AT63" s="29"/>
    </row>
    <row r="64" spans="1:48" ht="12" customHeight="1" x14ac:dyDescent="0.2">
      <c r="A64" s="29"/>
      <c r="B64" s="248"/>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52"/>
      <c r="AS64" s="253"/>
      <c r="AT64" s="29"/>
      <c r="AU64" s="37" t="b">
        <v>0</v>
      </c>
      <c r="AV64" s="35" t="str">
        <f>IF(AU64,"OK","必須")</f>
        <v>必須</v>
      </c>
    </row>
    <row r="65" spans="1:48" ht="12" customHeight="1" x14ac:dyDescent="0.2">
      <c r="A65" s="29"/>
      <c r="B65" s="248"/>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52"/>
      <c r="AS65" s="253"/>
      <c r="AT65" s="29"/>
      <c r="AU65" s="37"/>
    </row>
    <row r="66" spans="1:48" ht="12" customHeight="1" x14ac:dyDescent="0.2">
      <c r="A66" s="29"/>
      <c r="B66" s="248"/>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52"/>
      <c r="AS66" s="253"/>
      <c r="AT66" s="29"/>
      <c r="AU66" s="37"/>
    </row>
    <row r="67" spans="1:48" ht="12" customHeight="1" x14ac:dyDescent="0.2">
      <c r="A67" s="29"/>
      <c r="B67" s="248"/>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52"/>
      <c r="AS67" s="253"/>
      <c r="AT67" s="29"/>
      <c r="AU67" s="37"/>
    </row>
    <row r="68" spans="1:48" ht="12" customHeight="1" thickBot="1" x14ac:dyDescent="0.25">
      <c r="A68" s="29"/>
      <c r="B68" s="249"/>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254"/>
      <c r="AS68" s="255"/>
      <c r="AT68" s="29"/>
      <c r="AU68" s="37"/>
      <c r="AV68" s="35"/>
    </row>
    <row r="69" spans="1:48" x14ac:dyDescent="0.2">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row>
    <row r="70" spans="1:48"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row>
    <row r="71" spans="1:48" x14ac:dyDescent="0.2">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row>
    <row r="72" spans="1:48" x14ac:dyDescent="0.2">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row>
    <row r="73" spans="1:48" x14ac:dyDescent="0.2">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row>
    <row r="74" spans="1:48" x14ac:dyDescent="0.2">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row>
    <row r="75" spans="1:48" x14ac:dyDescent="0.2">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row>
    <row r="76" spans="1:48" x14ac:dyDescent="0.2">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row>
    <row r="77" spans="1:48" x14ac:dyDescent="0.2">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row>
    <row r="78" spans="1:48" x14ac:dyDescent="0.2">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row>
    <row r="79" spans="1:48" x14ac:dyDescent="0.2">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row>
    <row r="80" spans="1:48" x14ac:dyDescent="0.2">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row>
    <row r="81" spans="1:73" x14ac:dyDescent="0.2">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row>
    <row r="82" spans="1:73" x14ac:dyDescent="0.2">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row>
    <row r="83" spans="1:73" x14ac:dyDescent="0.2">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row>
    <row r="84" spans="1:73" x14ac:dyDescent="0.2">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row>
    <row r="85" spans="1:73" ht="13.2" x14ac:dyDescent="0.2">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T85"/>
    </row>
    <row r="86" spans="1:73" x14ac:dyDescent="0.2">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row>
    <row r="87" spans="1:73"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row>
    <row r="88" spans="1:73" x14ac:dyDescent="0.2">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row>
    <row r="89" spans="1:73" x14ac:dyDescent="0.2">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row>
    <row r="90" spans="1:73" ht="13.2" x14ac:dyDescent="0.2">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U90"/>
    </row>
    <row r="91" spans="1:73"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row>
    <row r="92" spans="1:73" x14ac:dyDescent="0.2">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row>
    <row r="93" spans="1:73" x14ac:dyDescent="0.2">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row>
    <row r="94" spans="1:73" x14ac:dyDescent="0.2">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row>
    <row r="95" spans="1:73"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row>
    <row r="96" spans="1:73"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row>
    <row r="97" spans="1:58"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row>
    <row r="98" spans="1:58" x14ac:dyDescent="0.2">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row>
    <row r="99" spans="1:58" x14ac:dyDescent="0.2">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row>
    <row r="100" spans="1:58" x14ac:dyDescent="0.2">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row>
    <row r="101" spans="1:58" x14ac:dyDescent="0.2">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row>
    <row r="102" spans="1:58" x14ac:dyDescent="0.2">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row>
    <row r="103" spans="1:58" x14ac:dyDescent="0.2">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row>
    <row r="104" spans="1:58" x14ac:dyDescent="0.2">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row>
    <row r="105" spans="1:58" x14ac:dyDescent="0.2">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row>
    <row r="106" spans="1:58" x14ac:dyDescent="0.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row>
    <row r="107" spans="1:58"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row>
    <row r="108" spans="1:58" x14ac:dyDescent="0.2">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row>
    <row r="109" spans="1:58" x14ac:dyDescent="0.2">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row>
    <row r="110" spans="1:58" x14ac:dyDescent="0.2">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row>
    <row r="111" spans="1:58" x14ac:dyDescent="0.2">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row>
    <row r="112" spans="1:58" x14ac:dyDescent="0.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row>
    <row r="113" spans="1:58" x14ac:dyDescent="0.2">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row>
    <row r="114" spans="1:58" x14ac:dyDescent="0.2">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row>
    <row r="115" spans="1:58" x14ac:dyDescent="0.2">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row>
    <row r="116" spans="1:58" x14ac:dyDescent="0.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row>
    <row r="117" spans="1:58" x14ac:dyDescent="0.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row>
    <row r="118" spans="1:58" x14ac:dyDescent="0.2">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row>
    <row r="119" spans="1:58" x14ac:dyDescent="0.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row>
    <row r="120" spans="1:58" x14ac:dyDescent="0.2">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row>
    <row r="121" spans="1:58" x14ac:dyDescent="0.2">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row>
    <row r="122" spans="1:58" x14ac:dyDescent="0.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row>
    <row r="123" spans="1:58" x14ac:dyDescent="0.2">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row>
    <row r="124" spans="1:58" x14ac:dyDescent="0.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row>
    <row r="125" spans="1:58"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row>
    <row r="126" spans="1:58"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row>
    <row r="127" spans="1:58" x14ac:dyDescent="0.2">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row>
    <row r="128" spans="1:58"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row>
    <row r="129" spans="1:58"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row>
    <row r="130" spans="1:58"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row>
    <row r="131" spans="1:58" x14ac:dyDescent="0.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row>
    <row r="132" spans="1:58"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row>
  </sheetData>
  <sheetProtection algorithmName="SHA-512" hashValue="dbo+rwJl3eZJtlmkdYEr/uuhXcMku0PdedYSmNZa0usQSgWBmXykQTZ3pfUN3UcRwAlPnYhxrXRtGJR6S4w4EA==" saltValue="XUfdEJA+4wVgKHsvOYShGg=="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B45:K46"/>
    <mergeCell ref="B47:AO48"/>
    <mergeCell ref="AU32:AU37"/>
    <mergeCell ref="AB33:AS37"/>
    <mergeCell ref="B38:I39"/>
    <mergeCell ref="J38:AS39"/>
    <mergeCell ref="B42:I43"/>
    <mergeCell ref="J42:AS43"/>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disablePrompts="1"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45720</xdr:colOff>
                    <xdr:row>64</xdr:row>
                    <xdr:rowOff>7620</xdr:rowOff>
                  </from>
                  <to>
                    <xdr:col>44</xdr:col>
                    <xdr:colOff>83820</xdr:colOff>
                    <xdr:row>65</xdr:row>
                    <xdr:rowOff>99060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13">
    <tabColor rgb="FFFFFF00"/>
  </sheetPr>
  <dimension ref="A1:U34"/>
  <sheetViews>
    <sheetView showGridLines="0" zoomScaleNormal="100" workbookViewId="0"/>
  </sheetViews>
  <sheetFormatPr defaultColWidth="9" defaultRowHeight="17.25" customHeight="1" x14ac:dyDescent="0.2"/>
  <cols>
    <col min="1" max="1" width="4.33203125" style="128" customWidth="1"/>
    <col min="2" max="3" width="5.77734375" style="128" customWidth="1"/>
    <col min="4" max="4" width="24.88671875" style="128" customWidth="1"/>
    <col min="5" max="5" width="9" style="128"/>
    <col min="6" max="7" width="18" style="128" customWidth="1"/>
    <col min="8" max="8" width="25" style="128" customWidth="1"/>
    <col min="9" max="9" width="4.33203125" style="128" customWidth="1"/>
    <col min="10" max="10" width="6.44140625" style="128" customWidth="1"/>
    <col min="11" max="11" width="12.44140625" style="128" bestFit="1" customWidth="1"/>
    <col min="12" max="12" width="25.21875" style="128" customWidth="1"/>
    <col min="13" max="13" width="6.6640625" style="128" customWidth="1"/>
    <col min="14" max="14" width="22.6640625" style="128" customWidth="1"/>
    <col min="15" max="15" width="5.21875" style="128" bestFit="1" customWidth="1"/>
    <col min="16" max="16" width="19.44140625" style="128" customWidth="1"/>
    <col min="17" max="17" width="23.77734375" style="128" customWidth="1"/>
    <col min="18" max="18" width="9.21875" style="128" hidden="1" customWidth="1"/>
    <col min="19" max="19" width="9" style="128" hidden="1" customWidth="1"/>
    <col min="20" max="20" width="21.33203125" style="128" customWidth="1"/>
    <col min="21" max="21" width="21.6640625" style="128" customWidth="1"/>
    <col min="22" max="16384" width="9" style="128"/>
  </cols>
  <sheetData>
    <row r="1" spans="1:21" customFormat="1" ht="23.4" x14ac:dyDescent="0.2">
      <c r="A1" s="19" t="s">
        <v>185</v>
      </c>
      <c r="I1" t="s">
        <v>184</v>
      </c>
    </row>
    <row r="2" spans="1:21" customFormat="1" ht="13.2" x14ac:dyDescent="0.2">
      <c r="A2" t="s">
        <v>183</v>
      </c>
      <c r="I2" s="415" t="s">
        <v>123</v>
      </c>
      <c r="J2" s="415"/>
      <c r="K2" t="s">
        <v>182</v>
      </c>
    </row>
    <row r="3" spans="1:21" customFormat="1" ht="13.2" x14ac:dyDescent="0.2">
      <c r="A3" t="s">
        <v>210</v>
      </c>
      <c r="I3" s="416" t="s">
        <v>181</v>
      </c>
      <c r="J3" s="416"/>
      <c r="K3" t="s">
        <v>180</v>
      </c>
    </row>
    <row r="4" spans="1:21" customFormat="1" ht="4.5" customHeight="1" x14ac:dyDescent="0.2"/>
    <row r="5" spans="1:21" customFormat="1" ht="19.2" x14ac:dyDescent="0.2">
      <c r="B5" s="122" t="s">
        <v>179</v>
      </c>
      <c r="C5" s="118"/>
      <c r="D5" s="118"/>
      <c r="E5" s="118"/>
      <c r="F5" s="118"/>
      <c r="G5" s="117"/>
    </row>
    <row r="6" spans="1:21" customFormat="1" ht="13.2" x14ac:dyDescent="0.2">
      <c r="B6" s="125" t="s">
        <v>178</v>
      </c>
      <c r="C6" s="125"/>
      <c r="D6" s="125"/>
      <c r="E6" s="125"/>
      <c r="F6" s="125"/>
      <c r="G6" s="124"/>
    </row>
    <row r="7" spans="1:21" customFormat="1" ht="4.5" customHeight="1" x14ac:dyDescent="0.2"/>
    <row r="8" spans="1:21" customFormat="1" ht="33" customHeight="1" thickBot="1" x14ac:dyDescent="0.25">
      <c r="B8" s="411" t="s">
        <v>58</v>
      </c>
      <c r="C8" s="411"/>
      <c r="D8" s="97">
        <f>製造事業者名</f>
        <v>0</v>
      </c>
      <c r="E8" s="411" t="s">
        <v>52</v>
      </c>
      <c r="F8" s="411"/>
      <c r="G8" s="414">
        <f>製品名称</f>
        <v>0</v>
      </c>
      <c r="H8" s="414"/>
    </row>
    <row r="9" spans="1:21" customFormat="1" ht="33" customHeight="1" thickBot="1" x14ac:dyDescent="0.25">
      <c r="B9" s="411" t="s">
        <v>177</v>
      </c>
      <c r="C9" s="411"/>
      <c r="D9" s="123"/>
      <c r="E9" s="412" t="s">
        <v>53</v>
      </c>
      <c r="F9" s="411"/>
      <c r="G9" s="414">
        <f>型番</f>
        <v>0</v>
      </c>
      <c r="H9" s="414"/>
    </row>
    <row r="10" spans="1:21" customFormat="1" ht="5.25" customHeight="1" x14ac:dyDescent="0.2"/>
    <row r="11" spans="1:21" customFormat="1" ht="19.2" x14ac:dyDescent="0.2">
      <c r="B11" s="122" t="s">
        <v>176</v>
      </c>
      <c r="C11" s="118"/>
      <c r="D11" s="118"/>
      <c r="E11" s="118"/>
      <c r="F11" s="118"/>
      <c r="G11" s="118"/>
      <c r="H11" s="117"/>
      <c r="J11" s="122" t="s">
        <v>212</v>
      </c>
      <c r="K11" s="118"/>
      <c r="L11" s="118"/>
      <c r="M11" s="118"/>
      <c r="N11" s="118"/>
      <c r="O11" s="118"/>
      <c r="P11" s="118"/>
      <c r="Q11" s="118"/>
      <c r="R11" s="118"/>
      <c r="S11" s="118"/>
      <c r="T11" s="118"/>
      <c r="U11" s="117"/>
    </row>
    <row r="12" spans="1:21" customFormat="1" ht="13.2" x14ac:dyDescent="0.2">
      <c r="B12" s="118" t="s">
        <v>175</v>
      </c>
      <c r="C12" s="118"/>
      <c r="D12" s="118"/>
      <c r="E12" s="118"/>
      <c r="F12" s="118"/>
      <c r="G12" s="118"/>
      <c r="H12" s="117"/>
      <c r="J12" s="119" t="s">
        <v>213</v>
      </c>
      <c r="K12" s="119"/>
      <c r="L12" s="118"/>
      <c r="M12" s="118"/>
      <c r="N12" s="118"/>
      <c r="O12" s="118"/>
      <c r="P12" s="118"/>
      <c r="Q12" s="118"/>
      <c r="R12" s="118"/>
      <c r="S12" s="118"/>
      <c r="T12" s="118"/>
      <c r="U12" s="117"/>
    </row>
    <row r="13" spans="1:21" customFormat="1" ht="13.2" x14ac:dyDescent="0.2">
      <c r="B13" s="121" t="s">
        <v>211</v>
      </c>
      <c r="C13" s="121"/>
      <c r="D13" s="121"/>
      <c r="E13" s="121"/>
      <c r="F13" s="121"/>
      <c r="G13" s="121"/>
      <c r="H13" s="120"/>
      <c r="J13" s="119" t="s">
        <v>174</v>
      </c>
      <c r="K13" s="119"/>
      <c r="L13" s="118"/>
      <c r="M13" s="118"/>
      <c r="N13" s="118"/>
      <c r="O13" s="118"/>
      <c r="P13" s="118"/>
      <c r="Q13" s="118"/>
      <c r="R13" s="118"/>
      <c r="S13" s="118"/>
      <c r="T13" s="118"/>
      <c r="U13" s="117"/>
    </row>
    <row r="14" spans="1:21" customFormat="1" ht="13.2" x14ac:dyDescent="0.2">
      <c r="G14" s="95"/>
      <c r="H14" s="95"/>
      <c r="J14" s="118" t="s">
        <v>173</v>
      </c>
      <c r="K14" s="118"/>
      <c r="L14" s="118"/>
      <c r="M14" s="118"/>
      <c r="N14" s="118"/>
      <c r="O14" s="118"/>
      <c r="P14" s="118"/>
      <c r="Q14" s="118"/>
      <c r="R14" s="118"/>
      <c r="S14" s="118"/>
      <c r="T14" s="118"/>
      <c r="U14" s="117"/>
    </row>
    <row r="15" spans="1:21" customFormat="1" ht="13.2" x14ac:dyDescent="0.2">
      <c r="G15" s="95"/>
      <c r="H15" s="95"/>
      <c r="J15" s="116" t="s">
        <v>172</v>
      </c>
      <c r="K15" s="115"/>
      <c r="L15" s="115"/>
      <c r="M15" s="115"/>
      <c r="N15" s="115"/>
      <c r="O15" s="115"/>
      <c r="P15" s="115"/>
      <c r="Q15" s="115"/>
      <c r="R15" s="115"/>
      <c r="S15" s="115"/>
      <c r="T15" s="115"/>
      <c r="U15" s="114"/>
    </row>
    <row r="16" spans="1:21" customFormat="1" ht="4.5" customHeight="1" thickBot="1" x14ac:dyDescent="0.25">
      <c r="G16" s="95"/>
      <c r="H16" s="95"/>
    </row>
    <row r="17" spans="2:21" customFormat="1" ht="16.8" thickBot="1" x14ac:dyDescent="0.25">
      <c r="D17" s="99"/>
      <c r="E17" s="99"/>
      <c r="F17" s="113" t="s">
        <v>171</v>
      </c>
      <c r="G17" s="112">
        <f>SUM(G19:G34)</f>
        <v>0</v>
      </c>
      <c r="H17" s="111" t="s">
        <v>170</v>
      </c>
      <c r="J17" s="413" t="str">
        <f>IF(L19&lt;&gt;"","","納品実績が未入力です")</f>
        <v>納品実績が未入力です</v>
      </c>
      <c r="K17" s="413"/>
      <c r="L17" s="413"/>
      <c r="M17" s="110"/>
      <c r="Q17" s="95" t="s">
        <v>169</v>
      </c>
    </row>
    <row r="18" spans="2:21" customFormat="1" ht="26.4" x14ac:dyDescent="0.2">
      <c r="B18" s="109" t="s">
        <v>54</v>
      </c>
      <c r="C18" s="109" t="s">
        <v>165</v>
      </c>
      <c r="D18" s="108" t="s">
        <v>164</v>
      </c>
      <c r="E18" s="108" t="s">
        <v>163</v>
      </c>
      <c r="F18" s="107" t="s">
        <v>168</v>
      </c>
      <c r="G18" s="107" t="s">
        <v>167</v>
      </c>
      <c r="H18" s="98" t="s">
        <v>166</v>
      </c>
      <c r="I18" s="106"/>
      <c r="J18" s="105" t="s">
        <v>54</v>
      </c>
      <c r="K18" s="103" t="s">
        <v>55</v>
      </c>
      <c r="L18" s="103" t="s">
        <v>56</v>
      </c>
      <c r="M18" s="103" t="s">
        <v>165</v>
      </c>
      <c r="N18" s="104" t="s">
        <v>164</v>
      </c>
      <c r="O18" s="103" t="s">
        <v>163</v>
      </c>
      <c r="P18" s="102" t="s">
        <v>162</v>
      </c>
      <c r="Q18" s="102" t="s">
        <v>161</v>
      </c>
      <c r="R18" s="101" t="s">
        <v>160</v>
      </c>
      <c r="S18" s="100" t="s">
        <v>159</v>
      </c>
      <c r="T18" s="99" t="s">
        <v>158</v>
      </c>
      <c r="U18" s="98" t="s">
        <v>157</v>
      </c>
    </row>
    <row r="19" spans="2:21" ht="57" customHeight="1" x14ac:dyDescent="0.2">
      <c r="B19" s="126">
        <v>1</v>
      </c>
      <c r="C19" s="126" t="s">
        <v>156</v>
      </c>
      <c r="D19" s="212"/>
      <c r="E19" s="150"/>
      <c r="F19" s="168" t="str">
        <f t="shared" ref="F19:F34" si="0">IF(D19&lt;&gt;"",ROUNDDOWN(SUMIF($N$19:$P$34,D19,$P$19:$P$34)/COUNTIF($N$19:$N$34,D19),0),"")</f>
        <v/>
      </c>
      <c r="G19" s="168" t="str">
        <f t="shared" ref="G19:G34" si="1">IF(D19&lt;&gt;"",E19*F19,"")</f>
        <v/>
      </c>
      <c r="H19" s="127" t="str">
        <f>IF(D19&lt;&gt;"",IF(E19&lt;&gt;"","OK","数量が未入力です"),"製品の明細が未入力です")</f>
        <v>製品の明細が未入力です</v>
      </c>
      <c r="J19" s="129">
        <v>1</v>
      </c>
      <c r="K19" s="130"/>
      <c r="L19" s="130"/>
      <c r="M19" s="131" t="s">
        <v>156</v>
      </c>
      <c r="N19" s="132" t="str">
        <f>IF(K19&amp;L19&lt;&gt;"",IF($D$19&lt;&gt;"",$D$19,""),"")</f>
        <v/>
      </c>
      <c r="O19" s="130"/>
      <c r="P19" s="133" t="str">
        <f t="shared" ref="P19:P34" si="2">IF(ISERROR(ROUND(Q19/O19,0)),"",ROUND(Q19/O19,0))</f>
        <v/>
      </c>
      <c r="Q19" s="134"/>
      <c r="R19" s="128">
        <f>IF(N19&lt;&gt;"",VLOOKUP(N19,$D$19:$E$34,2,FALSE),0)</f>
        <v>0</v>
      </c>
      <c r="S19" s="128">
        <f>IF($E$19&gt;0,IF(MOD(O19,$E$19)=0,O19/$E$19,-1),-1)</f>
        <v>-1</v>
      </c>
      <c r="T19" s="135" t="str">
        <f>IF(N19&lt;&gt;"",IF(O19&lt;&gt;"",IF(S19&gt;0,"OK","数量が不足しています"),"数量が未入力です"),"")</f>
        <v/>
      </c>
      <c r="U19" s="135" t="str">
        <f t="shared" ref="U19:U34" si="3">IF(O19&lt;&gt;"",IF(Q19&lt;&gt;"","OK","未入力です"),"")</f>
        <v/>
      </c>
    </row>
    <row r="20" spans="2:21" ht="17.25" customHeight="1" x14ac:dyDescent="0.2">
      <c r="B20" s="136">
        <v>1</v>
      </c>
      <c r="C20" s="136" t="s">
        <v>155</v>
      </c>
      <c r="D20" s="151"/>
      <c r="E20" s="151"/>
      <c r="F20" s="169" t="str">
        <f t="shared" si="0"/>
        <v/>
      </c>
      <c r="G20" s="169" t="str">
        <f t="shared" si="1"/>
        <v/>
      </c>
      <c r="H20" s="127" t="str">
        <f t="shared" ref="H20:H34" si="4">IF(D20&lt;&gt;"",IF(E20&lt;&gt;"","OK","数量が未入力です"),"")</f>
        <v/>
      </c>
      <c r="J20" s="137"/>
      <c r="K20" s="138"/>
      <c r="L20" s="138"/>
      <c r="M20" s="139" t="s">
        <v>155</v>
      </c>
      <c r="N20" s="140" t="str">
        <f>IF(K19&amp;L19&lt;&gt;"",IF($D$20&lt;&gt;"",$D$20,""),"")</f>
        <v/>
      </c>
      <c r="O20" s="141"/>
      <c r="P20" s="142" t="str">
        <f t="shared" si="2"/>
        <v/>
      </c>
      <c r="Q20" s="143"/>
      <c r="R20" s="128">
        <f t="shared" ref="R20:R34" si="5">IF(N20&lt;&gt;"",VLOOKUP(N20,$D$19:$E$34,2,FALSE),0)</f>
        <v>0</v>
      </c>
      <c r="S20" s="128">
        <f>IF(S19&gt;0,R20*S19,99999999)</f>
        <v>99999999</v>
      </c>
      <c r="T20" s="135" t="str">
        <f>IF(N20&lt;&gt;"",IF(O20&lt;&gt;"",IF(O20&gt;=S20,"OK","数量が不足しています"),"数量が未入力です"),"")</f>
        <v/>
      </c>
      <c r="U20" s="135" t="str">
        <f t="shared" si="3"/>
        <v/>
      </c>
    </row>
    <row r="21" spans="2:21" ht="17.25" customHeight="1" x14ac:dyDescent="0.2">
      <c r="B21" s="144">
        <v>2</v>
      </c>
      <c r="C21" s="144" t="s">
        <v>155</v>
      </c>
      <c r="D21" s="152"/>
      <c r="E21" s="152"/>
      <c r="F21" s="170" t="str">
        <f t="shared" si="0"/>
        <v/>
      </c>
      <c r="G21" s="170" t="str">
        <f t="shared" si="1"/>
        <v/>
      </c>
      <c r="H21" s="127" t="str">
        <f t="shared" si="4"/>
        <v/>
      </c>
      <c r="J21" s="137"/>
      <c r="K21" s="138"/>
      <c r="L21" s="138"/>
      <c r="M21" s="139" t="s">
        <v>155</v>
      </c>
      <c r="N21" s="140" t="str">
        <f>IF(K19&amp;L19&lt;&gt;"",IF($D$21&lt;&gt;"",$D$21,""),"")</f>
        <v/>
      </c>
      <c r="O21" s="141"/>
      <c r="P21" s="142" t="str">
        <f t="shared" si="2"/>
        <v/>
      </c>
      <c r="Q21" s="143"/>
      <c r="R21" s="128">
        <f t="shared" si="5"/>
        <v>0</v>
      </c>
      <c r="S21" s="128">
        <f>IF(S19&gt;0,R21*S19,99999999)</f>
        <v>99999999</v>
      </c>
      <c r="T21" s="135" t="str">
        <f t="shared" ref="T21:T34" si="6">IF(N21&lt;&gt;"",IF(O21&lt;&gt;"",IF(O21&gt;=S21,"OK","数量が不足しています"),"数量が未入力です"),"")</f>
        <v/>
      </c>
      <c r="U21" s="135" t="str">
        <f t="shared" si="3"/>
        <v/>
      </c>
    </row>
    <row r="22" spans="2:21" ht="17.25" customHeight="1" x14ac:dyDescent="0.2">
      <c r="B22" s="144">
        <v>3</v>
      </c>
      <c r="C22" s="144" t="s">
        <v>155</v>
      </c>
      <c r="D22" s="152"/>
      <c r="E22" s="152"/>
      <c r="F22" s="170" t="str">
        <f t="shared" si="0"/>
        <v/>
      </c>
      <c r="G22" s="170" t="str">
        <f t="shared" si="1"/>
        <v/>
      </c>
      <c r="H22" s="127" t="str">
        <f t="shared" si="4"/>
        <v/>
      </c>
      <c r="J22" s="137"/>
      <c r="K22" s="138"/>
      <c r="L22" s="138"/>
      <c r="M22" s="139" t="s">
        <v>155</v>
      </c>
      <c r="N22" s="140" t="str">
        <f>IF(K19&amp;L19&lt;&gt;"",IF($D$22&lt;&gt;"",$D$22,""),"")</f>
        <v/>
      </c>
      <c r="O22" s="141"/>
      <c r="P22" s="142" t="str">
        <f t="shared" si="2"/>
        <v/>
      </c>
      <c r="Q22" s="143"/>
      <c r="R22" s="128">
        <f t="shared" si="5"/>
        <v>0</v>
      </c>
      <c r="S22" s="128">
        <f>IF(S19&gt;0,R22*S19,99999999)</f>
        <v>99999999</v>
      </c>
      <c r="T22" s="135" t="str">
        <f t="shared" si="6"/>
        <v/>
      </c>
      <c r="U22" s="135" t="str">
        <f t="shared" si="3"/>
        <v/>
      </c>
    </row>
    <row r="23" spans="2:21" ht="17.25" customHeight="1" x14ac:dyDescent="0.2">
      <c r="B23" s="144">
        <v>4</v>
      </c>
      <c r="C23" s="144" t="s">
        <v>155</v>
      </c>
      <c r="D23" s="152"/>
      <c r="E23" s="152"/>
      <c r="F23" s="171" t="str">
        <f t="shared" si="0"/>
        <v/>
      </c>
      <c r="G23" s="170" t="str">
        <f t="shared" si="1"/>
        <v/>
      </c>
      <c r="H23" s="127" t="str">
        <f t="shared" si="4"/>
        <v/>
      </c>
      <c r="J23" s="137"/>
      <c r="K23" s="138"/>
      <c r="L23" s="138"/>
      <c r="M23" s="139" t="s">
        <v>155</v>
      </c>
      <c r="N23" s="140" t="str">
        <f>IF(K19&amp;L19&lt;&gt;"",IF($D$23&lt;&gt;"",$D$23,""),"")</f>
        <v/>
      </c>
      <c r="O23" s="141"/>
      <c r="P23" s="142" t="str">
        <f t="shared" si="2"/>
        <v/>
      </c>
      <c r="Q23" s="143"/>
      <c r="R23" s="128">
        <f t="shared" si="5"/>
        <v>0</v>
      </c>
      <c r="S23" s="128">
        <f>IF(S19&gt;0,R23*S19,99999999)</f>
        <v>99999999</v>
      </c>
      <c r="T23" s="135" t="str">
        <f t="shared" si="6"/>
        <v/>
      </c>
      <c r="U23" s="135" t="str">
        <f t="shared" si="3"/>
        <v/>
      </c>
    </row>
    <row r="24" spans="2:21" ht="17.25" customHeight="1" x14ac:dyDescent="0.2">
      <c r="B24" s="144">
        <v>5</v>
      </c>
      <c r="C24" s="144" t="s">
        <v>155</v>
      </c>
      <c r="D24" s="152"/>
      <c r="E24" s="152"/>
      <c r="F24" s="171" t="str">
        <f t="shared" si="0"/>
        <v/>
      </c>
      <c r="G24" s="171" t="str">
        <f t="shared" si="1"/>
        <v/>
      </c>
      <c r="H24" s="127" t="str">
        <f t="shared" si="4"/>
        <v/>
      </c>
      <c r="J24" s="137"/>
      <c r="K24" s="138"/>
      <c r="L24" s="138"/>
      <c r="M24" s="139" t="s">
        <v>155</v>
      </c>
      <c r="N24" s="140" t="str">
        <f>IF(K19&amp;L19&lt;&gt;"",IF($D$24&lt;&gt;"",$D$24,""),"")</f>
        <v/>
      </c>
      <c r="O24" s="141"/>
      <c r="P24" s="142" t="str">
        <f t="shared" si="2"/>
        <v/>
      </c>
      <c r="Q24" s="143"/>
      <c r="R24" s="128">
        <f t="shared" si="5"/>
        <v>0</v>
      </c>
      <c r="S24" s="128">
        <f>IF(S19&gt;0,R24*S19,99999999)</f>
        <v>99999999</v>
      </c>
      <c r="T24" s="135" t="str">
        <f t="shared" si="6"/>
        <v/>
      </c>
      <c r="U24" s="135" t="str">
        <f t="shared" si="3"/>
        <v/>
      </c>
    </row>
    <row r="25" spans="2:21" ht="17.25" customHeight="1" x14ac:dyDescent="0.2">
      <c r="B25" s="144">
        <v>6</v>
      </c>
      <c r="C25" s="144" t="s">
        <v>155</v>
      </c>
      <c r="D25" s="152"/>
      <c r="E25" s="152"/>
      <c r="F25" s="171" t="str">
        <f t="shared" si="0"/>
        <v/>
      </c>
      <c r="G25" s="171" t="str">
        <f t="shared" si="1"/>
        <v/>
      </c>
      <c r="H25" s="127" t="str">
        <f t="shared" si="4"/>
        <v/>
      </c>
      <c r="J25" s="137"/>
      <c r="K25" s="138"/>
      <c r="L25" s="138"/>
      <c r="M25" s="139" t="s">
        <v>155</v>
      </c>
      <c r="N25" s="140" t="str">
        <f>IF(K19&amp;L19&lt;&gt;"",IF($D$25&lt;&gt;"",$D$25,""),"")</f>
        <v/>
      </c>
      <c r="O25" s="141"/>
      <c r="P25" s="142" t="str">
        <f t="shared" si="2"/>
        <v/>
      </c>
      <c r="Q25" s="143"/>
      <c r="R25" s="128">
        <f t="shared" si="5"/>
        <v>0</v>
      </c>
      <c r="S25" s="128">
        <f>IF(S19&gt;0,R25*S19,99999999)</f>
        <v>99999999</v>
      </c>
      <c r="T25" s="135" t="str">
        <f t="shared" si="6"/>
        <v/>
      </c>
      <c r="U25" s="135" t="str">
        <f t="shared" si="3"/>
        <v/>
      </c>
    </row>
    <row r="26" spans="2:21" ht="17.25" customHeight="1" x14ac:dyDescent="0.2">
      <c r="B26" s="144">
        <v>7</v>
      </c>
      <c r="C26" s="144" t="s">
        <v>155</v>
      </c>
      <c r="D26" s="152"/>
      <c r="E26" s="152"/>
      <c r="F26" s="171" t="str">
        <f t="shared" si="0"/>
        <v/>
      </c>
      <c r="G26" s="171" t="str">
        <f t="shared" si="1"/>
        <v/>
      </c>
      <c r="H26" s="127" t="str">
        <f t="shared" si="4"/>
        <v/>
      </c>
      <c r="J26" s="137"/>
      <c r="K26" s="138"/>
      <c r="L26" s="138"/>
      <c r="M26" s="139" t="s">
        <v>155</v>
      </c>
      <c r="N26" s="140" t="str">
        <f>IF(K19&amp;L19&lt;&gt;"",IF($D$26&lt;&gt;"",$D$26,""),"")</f>
        <v/>
      </c>
      <c r="O26" s="141"/>
      <c r="P26" s="142" t="str">
        <f t="shared" si="2"/>
        <v/>
      </c>
      <c r="Q26" s="143"/>
      <c r="R26" s="128">
        <f t="shared" si="5"/>
        <v>0</v>
      </c>
      <c r="S26" s="128">
        <f>IF(S19&gt;0,R26*S19,99999999)</f>
        <v>99999999</v>
      </c>
      <c r="T26" s="135" t="str">
        <f t="shared" si="6"/>
        <v/>
      </c>
      <c r="U26" s="135" t="str">
        <f t="shared" si="3"/>
        <v/>
      </c>
    </row>
    <row r="27" spans="2:21" ht="17.25" customHeight="1" x14ac:dyDescent="0.2">
      <c r="B27" s="144">
        <v>8</v>
      </c>
      <c r="C27" s="144" t="s">
        <v>155</v>
      </c>
      <c r="D27" s="152"/>
      <c r="E27" s="152"/>
      <c r="F27" s="171" t="str">
        <f t="shared" si="0"/>
        <v/>
      </c>
      <c r="G27" s="171" t="str">
        <f t="shared" si="1"/>
        <v/>
      </c>
      <c r="H27" s="127" t="str">
        <f t="shared" si="4"/>
        <v/>
      </c>
      <c r="J27" s="137"/>
      <c r="K27" s="138"/>
      <c r="L27" s="138"/>
      <c r="M27" s="139" t="s">
        <v>155</v>
      </c>
      <c r="N27" s="140" t="str">
        <f>IF(K19&amp;L19&lt;&gt;"",IF($D$27&lt;&gt;"",$D$27,""),"")</f>
        <v/>
      </c>
      <c r="O27" s="141"/>
      <c r="P27" s="142" t="str">
        <f t="shared" si="2"/>
        <v/>
      </c>
      <c r="Q27" s="143"/>
      <c r="R27" s="128">
        <f t="shared" si="5"/>
        <v>0</v>
      </c>
      <c r="S27" s="128">
        <f>IF(S19&gt;0,R27*S19,99999999)</f>
        <v>99999999</v>
      </c>
      <c r="T27" s="135" t="str">
        <f t="shared" si="6"/>
        <v/>
      </c>
      <c r="U27" s="135" t="str">
        <f t="shared" si="3"/>
        <v/>
      </c>
    </row>
    <row r="28" spans="2:21" ht="17.25" customHeight="1" x14ac:dyDescent="0.2">
      <c r="B28" s="144">
        <v>9</v>
      </c>
      <c r="C28" s="144" t="s">
        <v>155</v>
      </c>
      <c r="D28" s="152"/>
      <c r="E28" s="152"/>
      <c r="F28" s="171" t="str">
        <f t="shared" si="0"/>
        <v/>
      </c>
      <c r="G28" s="171" t="str">
        <f t="shared" si="1"/>
        <v/>
      </c>
      <c r="H28" s="127" t="str">
        <f t="shared" si="4"/>
        <v/>
      </c>
      <c r="J28" s="137"/>
      <c r="K28" s="138"/>
      <c r="L28" s="138"/>
      <c r="M28" s="139" t="s">
        <v>155</v>
      </c>
      <c r="N28" s="140" t="str">
        <f>IF(K19&amp;L19&lt;&gt;"",IF($D$28&lt;&gt;"",$D$28,""),"")</f>
        <v/>
      </c>
      <c r="O28" s="141"/>
      <c r="P28" s="142" t="str">
        <f t="shared" si="2"/>
        <v/>
      </c>
      <c r="Q28" s="143"/>
      <c r="R28" s="128">
        <f t="shared" si="5"/>
        <v>0</v>
      </c>
      <c r="S28" s="128">
        <f>IF(S19&gt;0,R28*S19,99999999)</f>
        <v>99999999</v>
      </c>
      <c r="T28" s="135" t="str">
        <f t="shared" si="6"/>
        <v/>
      </c>
      <c r="U28" s="135" t="str">
        <f t="shared" si="3"/>
        <v/>
      </c>
    </row>
    <row r="29" spans="2:21" ht="17.25" customHeight="1" x14ac:dyDescent="0.2">
      <c r="B29" s="144">
        <v>10</v>
      </c>
      <c r="C29" s="144" t="s">
        <v>155</v>
      </c>
      <c r="D29" s="152"/>
      <c r="E29" s="152"/>
      <c r="F29" s="171" t="str">
        <f t="shared" si="0"/>
        <v/>
      </c>
      <c r="G29" s="171" t="str">
        <f t="shared" si="1"/>
        <v/>
      </c>
      <c r="H29" s="127" t="str">
        <f t="shared" si="4"/>
        <v/>
      </c>
      <c r="J29" s="137"/>
      <c r="K29" s="138"/>
      <c r="L29" s="138"/>
      <c r="M29" s="139" t="s">
        <v>155</v>
      </c>
      <c r="N29" s="140" t="str">
        <f>IF(K19&amp;L19&lt;&gt;"",IF($D$29&lt;&gt;"",$D$29,""),"")</f>
        <v/>
      </c>
      <c r="O29" s="141"/>
      <c r="P29" s="142" t="str">
        <f t="shared" si="2"/>
        <v/>
      </c>
      <c r="Q29" s="143"/>
      <c r="R29" s="128">
        <f t="shared" si="5"/>
        <v>0</v>
      </c>
      <c r="S29" s="128">
        <f>IF(S19&gt;0,R29*S19,99999999)</f>
        <v>99999999</v>
      </c>
      <c r="T29" s="135" t="str">
        <f t="shared" si="6"/>
        <v/>
      </c>
      <c r="U29" s="135" t="str">
        <f t="shared" si="3"/>
        <v/>
      </c>
    </row>
    <row r="30" spans="2:21" ht="17.25" customHeight="1" x14ac:dyDescent="0.2">
      <c r="B30" s="144">
        <v>11</v>
      </c>
      <c r="C30" s="144" t="s">
        <v>155</v>
      </c>
      <c r="D30" s="152"/>
      <c r="E30" s="152"/>
      <c r="F30" s="171" t="str">
        <f t="shared" si="0"/>
        <v/>
      </c>
      <c r="G30" s="171" t="str">
        <f t="shared" si="1"/>
        <v/>
      </c>
      <c r="H30" s="127" t="str">
        <f t="shared" si="4"/>
        <v/>
      </c>
      <c r="J30" s="137"/>
      <c r="K30" s="138"/>
      <c r="L30" s="138"/>
      <c r="M30" s="139" t="s">
        <v>155</v>
      </c>
      <c r="N30" s="140" t="str">
        <f>IF(K19&amp;L19&lt;&gt;"",IF($D$30&lt;&gt;"",$D$30,""),"")</f>
        <v/>
      </c>
      <c r="O30" s="141"/>
      <c r="P30" s="142" t="str">
        <f t="shared" si="2"/>
        <v/>
      </c>
      <c r="Q30" s="143"/>
      <c r="R30" s="128">
        <f t="shared" si="5"/>
        <v>0</v>
      </c>
      <c r="S30" s="128">
        <f>IF(S19&gt;0,R30*S19,99999999)</f>
        <v>99999999</v>
      </c>
      <c r="T30" s="135" t="str">
        <f t="shared" si="6"/>
        <v/>
      </c>
      <c r="U30" s="135" t="str">
        <f t="shared" si="3"/>
        <v/>
      </c>
    </row>
    <row r="31" spans="2:21" ht="17.25" customHeight="1" x14ac:dyDescent="0.2">
      <c r="B31" s="144">
        <v>12</v>
      </c>
      <c r="C31" s="144" t="s">
        <v>155</v>
      </c>
      <c r="D31" s="152"/>
      <c r="E31" s="152"/>
      <c r="F31" s="171" t="str">
        <f t="shared" si="0"/>
        <v/>
      </c>
      <c r="G31" s="171" t="str">
        <f t="shared" si="1"/>
        <v/>
      </c>
      <c r="H31" s="127" t="str">
        <f t="shared" si="4"/>
        <v/>
      </c>
      <c r="J31" s="137"/>
      <c r="K31" s="138"/>
      <c r="L31" s="138"/>
      <c r="M31" s="139" t="s">
        <v>155</v>
      </c>
      <c r="N31" s="140" t="str">
        <f>IF(K19&amp;L19&lt;&gt;"",IF($D$31&lt;&gt;"",$D$31,""),"")</f>
        <v/>
      </c>
      <c r="O31" s="141"/>
      <c r="P31" s="142" t="str">
        <f t="shared" si="2"/>
        <v/>
      </c>
      <c r="Q31" s="143"/>
      <c r="R31" s="128">
        <f t="shared" si="5"/>
        <v>0</v>
      </c>
      <c r="S31" s="128">
        <f>IF(S19&gt;0,R31*S19,99999999)</f>
        <v>99999999</v>
      </c>
      <c r="T31" s="135" t="str">
        <f t="shared" si="6"/>
        <v/>
      </c>
      <c r="U31" s="135" t="str">
        <f t="shared" si="3"/>
        <v/>
      </c>
    </row>
    <row r="32" spans="2:21" ht="17.25" customHeight="1" x14ac:dyDescent="0.2">
      <c r="B32" s="144">
        <v>13</v>
      </c>
      <c r="C32" s="144" t="s">
        <v>155</v>
      </c>
      <c r="D32" s="152"/>
      <c r="E32" s="152"/>
      <c r="F32" s="171" t="str">
        <f t="shared" si="0"/>
        <v/>
      </c>
      <c r="G32" s="171" t="str">
        <f t="shared" si="1"/>
        <v/>
      </c>
      <c r="H32" s="127" t="str">
        <f t="shared" si="4"/>
        <v/>
      </c>
      <c r="J32" s="137"/>
      <c r="K32" s="138"/>
      <c r="L32" s="138"/>
      <c r="M32" s="139" t="s">
        <v>155</v>
      </c>
      <c r="N32" s="140" t="str">
        <f>IF(K19&amp;L19&lt;&gt;"",IF($D$32&lt;&gt;"",$D$32,""),"")</f>
        <v/>
      </c>
      <c r="O32" s="141"/>
      <c r="P32" s="142" t="str">
        <f t="shared" si="2"/>
        <v/>
      </c>
      <c r="Q32" s="143"/>
      <c r="R32" s="128">
        <f t="shared" si="5"/>
        <v>0</v>
      </c>
      <c r="S32" s="128">
        <f>IF(S19&gt;0,R32*S19,99999999)</f>
        <v>99999999</v>
      </c>
      <c r="T32" s="135" t="str">
        <f t="shared" si="6"/>
        <v/>
      </c>
      <c r="U32" s="135" t="str">
        <f t="shared" si="3"/>
        <v/>
      </c>
    </row>
    <row r="33" spans="2:21" ht="17.25" customHeight="1" x14ac:dyDescent="0.2">
      <c r="B33" s="144">
        <v>14</v>
      </c>
      <c r="C33" s="144" t="s">
        <v>155</v>
      </c>
      <c r="D33" s="152"/>
      <c r="E33" s="152"/>
      <c r="F33" s="171" t="str">
        <f t="shared" si="0"/>
        <v/>
      </c>
      <c r="G33" s="171" t="str">
        <f t="shared" si="1"/>
        <v/>
      </c>
      <c r="H33" s="127" t="str">
        <f t="shared" si="4"/>
        <v/>
      </c>
      <c r="J33" s="137"/>
      <c r="K33" s="138"/>
      <c r="L33" s="138"/>
      <c r="M33" s="139" t="s">
        <v>155</v>
      </c>
      <c r="N33" s="140" t="str">
        <f>IF(K19&amp;L19&lt;&gt;"",IF($D$33&lt;&gt;"",$D$33,""),"")</f>
        <v/>
      </c>
      <c r="O33" s="141"/>
      <c r="P33" s="167" t="str">
        <f t="shared" si="2"/>
        <v/>
      </c>
      <c r="Q33" s="143"/>
      <c r="R33" s="128">
        <f t="shared" si="5"/>
        <v>0</v>
      </c>
      <c r="S33" s="128">
        <f>IF(S19&gt;0,R33*S19,99999999)</f>
        <v>99999999</v>
      </c>
      <c r="T33" s="135" t="str">
        <f t="shared" si="6"/>
        <v/>
      </c>
      <c r="U33" s="135" t="str">
        <f t="shared" si="3"/>
        <v/>
      </c>
    </row>
    <row r="34" spans="2:21" ht="17.25" customHeight="1" x14ac:dyDescent="0.2">
      <c r="B34" s="145">
        <v>15</v>
      </c>
      <c r="C34" s="145" t="s">
        <v>155</v>
      </c>
      <c r="D34" s="153"/>
      <c r="E34" s="153"/>
      <c r="F34" s="172" t="str">
        <f t="shared" si="0"/>
        <v/>
      </c>
      <c r="G34" s="172" t="str">
        <f t="shared" si="1"/>
        <v/>
      </c>
      <c r="H34" s="127" t="str">
        <f t="shared" si="4"/>
        <v/>
      </c>
      <c r="J34" s="147"/>
      <c r="K34" s="148"/>
      <c r="L34" s="148"/>
      <c r="M34" s="149" t="s">
        <v>155</v>
      </c>
      <c r="N34" s="146" t="str">
        <f>IF(K19&amp;L19&lt;&gt;"",IF($D$34&lt;&gt;"",$D$34,""),"")</f>
        <v/>
      </c>
      <c r="O34" s="173"/>
      <c r="P34" s="154" t="str">
        <f t="shared" si="2"/>
        <v/>
      </c>
      <c r="Q34" s="174"/>
      <c r="R34" s="128">
        <f t="shared" si="5"/>
        <v>0</v>
      </c>
      <c r="S34" s="128">
        <f>IF(S19&gt;0,R34*S19,99999999)</f>
        <v>99999999</v>
      </c>
      <c r="T34" s="135" t="str">
        <f t="shared" si="6"/>
        <v/>
      </c>
      <c r="U34" s="135" t="str">
        <f t="shared" si="3"/>
        <v/>
      </c>
    </row>
  </sheetData>
  <sheetProtection algorithmName="SHA-512" hashValue="r5MejBHluz9Dv3SssFgfsp8dSCxWD/070IUlEIzBkt90ykjyFM9r4jDNUF74Na5ZU6fDD1h/+yrc8KUawtXpvQ==" saltValue="YCK2q0LgKHvdcYNsby40eg==" spinCount="100000" sheet="1" objects="1" scenarios="1" formatCells="0" formatRows="0" insertRows="0" deleteRows="0"/>
  <mergeCells count="9">
    <mergeCell ref="I2:J2"/>
    <mergeCell ref="I3:J3"/>
    <mergeCell ref="E8:F8"/>
    <mergeCell ref="E9:F9"/>
    <mergeCell ref="B9:C9"/>
    <mergeCell ref="B8:C8"/>
    <mergeCell ref="J17:L17"/>
    <mergeCell ref="G8:H8"/>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25" customWidth="1"/>
    <col min="47" max="47" width="8" style="37" hidden="1" customWidth="1"/>
    <col min="48" max="48" width="28.33203125" style="34" customWidth="1"/>
    <col min="49" max="57" width="2.109375" style="25" customWidth="1"/>
    <col min="58" max="61" width="3.44140625" style="25" customWidth="1"/>
    <col min="62" max="16384" width="8.88671875" style="25"/>
  </cols>
  <sheetData>
    <row r="1" spans="1:48" x14ac:dyDescent="0.2">
      <c r="A1" s="267" t="s">
        <v>57</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9"/>
    </row>
    <row r="2" spans="1:48" x14ac:dyDescent="0.2">
      <c r="A2" s="270"/>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2"/>
      <c r="AV2" s="84" t="str">
        <f>'②製品審査申請書（事務局用）'!AV10</f>
        <v>登録済の場合必須：製造事業者番号</v>
      </c>
    </row>
    <row r="3" spans="1:48" x14ac:dyDescent="0.2">
      <c r="A3" s="257" t="str">
        <f>"【"&amp;製品カテゴリ&amp;"】"</f>
        <v>【テーブル式スポット溶接機】</v>
      </c>
      <c r="B3" s="257"/>
      <c r="C3" s="257"/>
      <c r="D3" s="257"/>
      <c r="E3" s="257"/>
      <c r="F3" s="257"/>
      <c r="G3" s="257"/>
      <c r="H3" s="257"/>
      <c r="I3" s="257"/>
      <c r="J3" s="257"/>
      <c r="K3" s="257"/>
      <c r="L3" s="257"/>
      <c r="M3" s="257"/>
      <c r="N3" s="257"/>
      <c r="O3" s="257"/>
      <c r="P3" s="257"/>
      <c r="Q3" s="257"/>
      <c r="R3" s="257"/>
      <c r="S3" s="257"/>
      <c r="T3" s="257"/>
      <c r="U3" s="257"/>
      <c r="V3" s="257"/>
      <c r="W3" s="257"/>
      <c r="X3" s="408" t="str">
        <f>IF(AV2="OK","記載不要",IF(AV3=AU3,"","未入力または適切ではない項目があります"))</f>
        <v>未入力または適切ではない項目があります</v>
      </c>
      <c r="Y3" s="408"/>
      <c r="Z3" s="408"/>
      <c r="AA3" s="408"/>
      <c r="AB3" s="408"/>
      <c r="AC3" s="408"/>
      <c r="AD3" s="408"/>
      <c r="AE3" s="408"/>
      <c r="AF3" s="408"/>
      <c r="AG3" s="408"/>
      <c r="AH3" s="408"/>
      <c r="AI3" s="408"/>
      <c r="AJ3" s="408"/>
      <c r="AK3" s="408"/>
      <c r="AL3" s="408"/>
      <c r="AM3" s="408"/>
      <c r="AN3" s="408"/>
      <c r="AO3" s="408"/>
      <c r="AP3" s="265" t="s">
        <v>23</v>
      </c>
      <c r="AQ3" s="265"/>
      <c r="AR3" s="265"/>
      <c r="AS3" s="265"/>
      <c r="AT3" s="265"/>
      <c r="AU3" s="37">
        <v>5</v>
      </c>
      <c r="AV3" s="39">
        <f>COUNTIF(AV8:AV30,"OK")</f>
        <v>0</v>
      </c>
    </row>
    <row r="4" spans="1:48" x14ac:dyDescent="0.2">
      <c r="A4" s="260"/>
      <c r="B4" s="260"/>
      <c r="C4" s="260"/>
      <c r="D4" s="260"/>
      <c r="E4" s="260"/>
      <c r="F4" s="260"/>
      <c r="G4" s="260"/>
      <c r="H4" s="260"/>
      <c r="I4" s="260"/>
      <c r="J4" s="260"/>
      <c r="K4" s="260"/>
      <c r="L4" s="260"/>
      <c r="M4" s="260"/>
      <c r="N4" s="260"/>
      <c r="O4" s="260"/>
      <c r="P4" s="260"/>
      <c r="Q4" s="260"/>
      <c r="R4" s="260"/>
      <c r="S4" s="260"/>
      <c r="T4" s="260"/>
      <c r="U4" s="260"/>
      <c r="V4" s="260"/>
      <c r="W4" s="260"/>
      <c r="X4" s="409"/>
      <c r="Y4" s="409"/>
      <c r="Z4" s="409"/>
      <c r="AA4" s="409"/>
      <c r="AB4" s="409"/>
      <c r="AC4" s="409"/>
      <c r="AD4" s="409"/>
      <c r="AE4" s="409"/>
      <c r="AF4" s="409"/>
      <c r="AG4" s="409"/>
      <c r="AH4" s="409"/>
      <c r="AI4" s="409"/>
      <c r="AJ4" s="409"/>
      <c r="AK4" s="409"/>
      <c r="AL4" s="409"/>
      <c r="AM4" s="409"/>
      <c r="AN4" s="409"/>
      <c r="AO4" s="409"/>
      <c r="AP4" s="266"/>
      <c r="AQ4" s="266"/>
      <c r="AR4" s="266"/>
      <c r="AS4" s="266"/>
      <c r="AT4" s="266"/>
    </row>
    <row r="5" spans="1:48" x14ac:dyDescent="0.2">
      <c r="A5" s="61"/>
      <c r="B5" s="410" t="s">
        <v>24</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62"/>
    </row>
    <row r="6" spans="1:48" x14ac:dyDescent="0.2">
      <c r="A6" s="29"/>
      <c r="B6" s="244" t="s">
        <v>25</v>
      </c>
      <c r="C6" s="244"/>
      <c r="D6" s="244"/>
      <c r="E6" s="244"/>
      <c r="F6" s="244"/>
      <c r="G6" s="244"/>
      <c r="H6" s="244"/>
      <c r="I6" s="244"/>
      <c r="J6" s="244"/>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row>
    <row r="7" spans="1:48" x14ac:dyDescent="0.2">
      <c r="A7" s="29"/>
      <c r="B7" s="245"/>
      <c r="C7" s="245"/>
      <c r="D7" s="245"/>
      <c r="E7" s="245"/>
      <c r="F7" s="245"/>
      <c r="G7" s="245"/>
      <c r="H7" s="245"/>
      <c r="I7" s="245"/>
      <c r="J7" s="244"/>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row>
    <row r="8" spans="1:48" x14ac:dyDescent="0.2">
      <c r="A8" s="29"/>
      <c r="B8" s="307" t="s">
        <v>58</v>
      </c>
      <c r="C8" s="308"/>
      <c r="D8" s="308"/>
      <c r="E8" s="308"/>
      <c r="F8" s="308"/>
      <c r="G8" s="308"/>
      <c r="H8" s="308"/>
      <c r="I8" s="317"/>
      <c r="J8" s="362">
        <f>製造事業者名</f>
        <v>0</v>
      </c>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4"/>
      <c r="AT8" s="29"/>
    </row>
    <row r="9" spans="1:48" ht="12.6" thickBot="1" x14ac:dyDescent="0.25">
      <c r="A9" s="29"/>
      <c r="B9" s="309"/>
      <c r="C9" s="310"/>
      <c r="D9" s="310"/>
      <c r="E9" s="310"/>
      <c r="F9" s="310"/>
      <c r="G9" s="310"/>
      <c r="H9" s="310"/>
      <c r="I9" s="318"/>
      <c r="J9" s="365"/>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7"/>
      <c r="AT9" s="29"/>
    </row>
    <row r="10" spans="1:48" x14ac:dyDescent="0.2">
      <c r="A10" s="29"/>
      <c r="B10" s="307" t="s">
        <v>59</v>
      </c>
      <c r="C10" s="308"/>
      <c r="D10" s="308"/>
      <c r="E10" s="308"/>
      <c r="F10" s="308"/>
      <c r="G10" s="308"/>
      <c r="H10" s="308"/>
      <c r="I10" s="308"/>
      <c r="J10" s="422"/>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4"/>
      <c r="AT10" s="29"/>
      <c r="AV10" s="35" t="str">
        <f>IF(J10&lt;&gt;"","OK","必須")</f>
        <v>必須</v>
      </c>
    </row>
    <row r="11" spans="1:48" ht="12.6" thickBot="1" x14ac:dyDescent="0.25">
      <c r="A11" s="29"/>
      <c r="B11" s="309"/>
      <c r="C11" s="310"/>
      <c r="D11" s="310"/>
      <c r="E11" s="310"/>
      <c r="F11" s="310"/>
      <c r="G11" s="310"/>
      <c r="H11" s="310"/>
      <c r="I11" s="310"/>
      <c r="J11" s="425"/>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7"/>
      <c r="AT11" s="29"/>
    </row>
    <row r="12" spans="1:48" x14ac:dyDescent="0.2">
      <c r="A12" s="29"/>
      <c r="B12" s="307" t="s">
        <v>60</v>
      </c>
      <c r="C12" s="308"/>
      <c r="D12" s="308"/>
      <c r="E12" s="308"/>
      <c r="F12" s="308"/>
      <c r="G12" s="308"/>
      <c r="H12" s="308"/>
      <c r="I12" s="308"/>
      <c r="J12" s="422"/>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4"/>
      <c r="AT12" s="29"/>
      <c r="AV12" s="35" t="str">
        <f>IF(J12&lt;&gt;"","OK","必須")</f>
        <v>必須</v>
      </c>
    </row>
    <row r="13" spans="1:48" ht="12.6" thickBot="1" x14ac:dyDescent="0.25">
      <c r="A13" s="29"/>
      <c r="B13" s="309"/>
      <c r="C13" s="310"/>
      <c r="D13" s="310"/>
      <c r="E13" s="310"/>
      <c r="F13" s="310"/>
      <c r="G13" s="310"/>
      <c r="H13" s="310"/>
      <c r="I13" s="310"/>
      <c r="J13" s="425"/>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7"/>
      <c r="AT13" s="29"/>
    </row>
    <row r="14" spans="1:48" x14ac:dyDescent="0.2">
      <c r="A14" s="29"/>
      <c r="B14" s="307" t="s">
        <v>28</v>
      </c>
      <c r="C14" s="308"/>
      <c r="D14" s="308"/>
      <c r="E14" s="308"/>
      <c r="F14" s="308"/>
      <c r="G14" s="308"/>
      <c r="H14" s="308"/>
      <c r="I14" s="308"/>
      <c r="J14" s="428">
        <f>法人番号</f>
        <v>0</v>
      </c>
      <c r="K14" s="429"/>
      <c r="L14" s="429"/>
      <c r="M14" s="429"/>
      <c r="N14" s="429"/>
      <c r="O14" s="429"/>
      <c r="P14" s="429"/>
      <c r="Q14" s="429"/>
      <c r="R14" s="429"/>
      <c r="S14" s="429"/>
      <c r="T14" s="429"/>
      <c r="U14" s="430"/>
      <c r="V14" s="73"/>
      <c r="W14" s="75" t="s">
        <v>26</v>
      </c>
      <c r="X14" s="73"/>
      <c r="Y14" s="73"/>
      <c r="Z14" s="73"/>
      <c r="AA14" s="73"/>
      <c r="AB14" s="73"/>
      <c r="AC14" s="73"/>
      <c r="AD14" s="73"/>
      <c r="AE14" s="73"/>
      <c r="AF14" s="73"/>
      <c r="AG14" s="73"/>
      <c r="AH14" s="73"/>
      <c r="AI14" s="73"/>
      <c r="AJ14" s="73"/>
      <c r="AK14" s="73"/>
      <c r="AL14" s="73"/>
      <c r="AM14" s="73"/>
      <c r="AN14" s="73"/>
      <c r="AO14" s="73"/>
      <c r="AP14" s="73"/>
      <c r="AQ14" s="73"/>
      <c r="AR14" s="73"/>
      <c r="AS14" s="73"/>
      <c r="AT14" s="29"/>
      <c r="AV14" s="34" t="str">
        <f>IF(J14&lt;&gt;"",IF(LEN(ASC(J14))=13,IF(ISNUMBER(J14),"OK","半角数字で入力してください"),"半角数字13桁で入力してください"),"必須")</f>
        <v>半角数字13桁で入力してください</v>
      </c>
    </row>
    <row r="15" spans="1:48" ht="13.2" x14ac:dyDescent="0.2">
      <c r="A15" s="29"/>
      <c r="B15" s="309"/>
      <c r="C15" s="310"/>
      <c r="D15" s="310"/>
      <c r="E15" s="310"/>
      <c r="F15" s="310"/>
      <c r="G15" s="310"/>
      <c r="H15" s="310"/>
      <c r="I15" s="310"/>
      <c r="J15" s="431"/>
      <c r="K15" s="432"/>
      <c r="L15" s="432"/>
      <c r="M15" s="432"/>
      <c r="N15" s="432"/>
      <c r="O15" s="432"/>
      <c r="P15" s="432"/>
      <c r="Q15" s="432"/>
      <c r="R15" s="432"/>
      <c r="S15" s="432"/>
      <c r="T15" s="432"/>
      <c r="U15" s="433"/>
      <c r="V15" s="73"/>
      <c r="W15" s="74" t="s">
        <v>27</v>
      </c>
      <c r="X15" s="73"/>
      <c r="Y15" s="73"/>
      <c r="Z15" s="73"/>
      <c r="AA15" s="73"/>
      <c r="AB15" s="73"/>
      <c r="AC15" s="73"/>
      <c r="AD15" s="73"/>
      <c r="AE15" s="73"/>
      <c r="AF15" s="73"/>
      <c r="AG15" s="73"/>
      <c r="AH15" s="73"/>
      <c r="AI15" s="73"/>
      <c r="AJ15" s="73"/>
      <c r="AK15" s="73"/>
      <c r="AL15" s="73"/>
      <c r="AM15" s="73"/>
      <c r="AN15" s="73"/>
      <c r="AO15" s="73"/>
      <c r="AP15" s="73"/>
      <c r="AQ15" s="73"/>
      <c r="AR15" s="73"/>
      <c r="AS15" s="73"/>
      <c r="AT15" s="29"/>
    </row>
    <row r="16" spans="1:48" x14ac:dyDescent="0.2">
      <c r="A16" s="29"/>
      <c r="B16" s="244" t="s">
        <v>61</v>
      </c>
      <c r="C16" s="244"/>
      <c r="D16" s="244"/>
      <c r="E16" s="244"/>
      <c r="F16" s="244"/>
      <c r="G16" s="244"/>
      <c r="H16" s="244"/>
      <c r="I16" s="244"/>
      <c r="J16" s="244"/>
      <c r="K16" s="244"/>
      <c r="L16" s="244"/>
      <c r="M16" s="244"/>
      <c r="N16" s="244"/>
      <c r="O16" s="244"/>
      <c r="P16" s="244"/>
      <c r="Q16" s="244"/>
      <c r="R16" s="244"/>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row>
    <row r="17" spans="1:58" ht="12.6" thickBot="1" x14ac:dyDescent="0.25">
      <c r="A17" s="29"/>
      <c r="B17" s="245"/>
      <c r="C17" s="245"/>
      <c r="D17" s="245"/>
      <c r="E17" s="245"/>
      <c r="F17" s="245"/>
      <c r="G17" s="245"/>
      <c r="H17" s="245"/>
      <c r="I17" s="245"/>
      <c r="J17" s="244"/>
      <c r="K17" s="244"/>
      <c r="L17" s="244"/>
      <c r="M17" s="244"/>
      <c r="N17" s="244"/>
      <c r="O17" s="244"/>
      <c r="P17" s="244"/>
      <c r="Q17" s="244"/>
      <c r="R17" s="244"/>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row>
    <row r="18" spans="1:58" ht="12.9" customHeight="1" x14ac:dyDescent="0.2">
      <c r="A18" s="29"/>
      <c r="B18" s="283" t="s">
        <v>62</v>
      </c>
      <c r="C18" s="308"/>
      <c r="D18" s="308"/>
      <c r="E18" s="308"/>
      <c r="F18" s="308"/>
      <c r="G18" s="308"/>
      <c r="H18" s="308"/>
      <c r="I18" s="308"/>
      <c r="J18" s="419"/>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7"/>
      <c r="AT18" s="29"/>
    </row>
    <row r="19" spans="1:58" x14ac:dyDescent="0.2">
      <c r="A19" s="29"/>
      <c r="B19" s="323"/>
      <c r="C19" s="324"/>
      <c r="D19" s="324"/>
      <c r="E19" s="324"/>
      <c r="F19" s="324"/>
      <c r="G19" s="324"/>
      <c r="H19" s="324"/>
      <c r="I19" s="324"/>
      <c r="J19" s="368"/>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70"/>
      <c r="AT19" s="29"/>
      <c r="AV19" s="35" t="str">
        <f>IF(J18&lt;&gt;"","OK","必須")</f>
        <v>必須</v>
      </c>
    </row>
    <row r="20" spans="1:58" x14ac:dyDescent="0.2">
      <c r="A20" s="29"/>
      <c r="B20" s="323"/>
      <c r="C20" s="324"/>
      <c r="D20" s="324"/>
      <c r="E20" s="324"/>
      <c r="F20" s="324"/>
      <c r="G20" s="324"/>
      <c r="H20" s="324"/>
      <c r="I20" s="324"/>
      <c r="J20" s="368"/>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70"/>
      <c r="AT20" s="29"/>
    </row>
    <row r="21" spans="1:58" ht="12.6" thickBot="1" x14ac:dyDescent="0.25">
      <c r="A21" s="29"/>
      <c r="B21" s="309"/>
      <c r="C21" s="310"/>
      <c r="D21" s="310"/>
      <c r="E21" s="310"/>
      <c r="F21" s="310"/>
      <c r="G21" s="311"/>
      <c r="H21" s="311"/>
      <c r="I21" s="311"/>
      <c r="J21" s="420"/>
      <c r="K21" s="421"/>
      <c r="L21" s="421"/>
      <c r="M21" s="421"/>
      <c r="N21" s="421"/>
      <c r="O21" s="421"/>
      <c r="P21" s="421"/>
      <c r="Q21" s="421"/>
      <c r="R21" s="421"/>
      <c r="S21" s="421"/>
      <c r="T21" s="421"/>
      <c r="U21" s="421"/>
      <c r="V21" s="421"/>
      <c r="W21" s="421"/>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50"/>
      <c r="AT21" s="29"/>
    </row>
    <row r="22" spans="1:58" x14ac:dyDescent="0.2">
      <c r="A22" s="29"/>
      <c r="B22" s="295" t="s">
        <v>50</v>
      </c>
      <c r="C22" s="295"/>
      <c r="D22" s="295"/>
      <c r="E22" s="295"/>
      <c r="F22" s="295"/>
      <c r="G22" s="295"/>
      <c r="H22" s="295"/>
      <c r="I22" s="295"/>
      <c r="J22" s="295"/>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row>
    <row r="23" spans="1:58" x14ac:dyDescent="0.2">
      <c r="A23" s="29"/>
      <c r="B23" s="295"/>
      <c r="C23" s="295"/>
      <c r="D23" s="295"/>
      <c r="E23" s="295"/>
      <c r="F23" s="295"/>
      <c r="G23" s="295"/>
      <c r="H23" s="295"/>
      <c r="I23" s="295"/>
      <c r="J23" s="295"/>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row>
    <row r="24" spans="1:58" x14ac:dyDescent="0.2">
      <c r="A24" s="29"/>
      <c r="B24" s="244" t="s">
        <v>51</v>
      </c>
      <c r="C24" s="244"/>
      <c r="D24" s="244"/>
      <c r="E24" s="244"/>
      <c r="F24" s="244"/>
      <c r="G24" s="417"/>
      <c r="H24" s="417"/>
      <c r="I24" s="417"/>
      <c r="J24" s="417"/>
      <c r="K24" s="417"/>
      <c r="L24" s="417"/>
      <c r="M24" s="417"/>
      <c r="N24" s="417"/>
      <c r="O24" s="417"/>
      <c r="P24" s="417"/>
      <c r="Q24" s="417"/>
      <c r="R24" s="417"/>
      <c r="S24" s="417"/>
      <c r="T24" s="417"/>
      <c r="U24" s="417"/>
      <c r="V24" s="417"/>
      <c r="W24" s="417"/>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9"/>
    </row>
    <row r="25" spans="1:58" ht="12.6" thickBot="1" x14ac:dyDescent="0.25">
      <c r="A25" s="29"/>
      <c r="B25" s="245"/>
      <c r="C25" s="245"/>
      <c r="D25" s="245"/>
      <c r="E25" s="245"/>
      <c r="F25" s="245"/>
      <c r="G25" s="418"/>
      <c r="H25" s="418"/>
      <c r="I25" s="418"/>
      <c r="J25" s="418"/>
      <c r="K25" s="418"/>
      <c r="L25" s="418"/>
      <c r="M25" s="418"/>
      <c r="N25" s="418"/>
      <c r="O25" s="418"/>
      <c r="P25" s="418"/>
      <c r="Q25" s="418"/>
      <c r="R25" s="418"/>
      <c r="S25" s="418"/>
      <c r="T25" s="418"/>
      <c r="U25" s="418"/>
      <c r="V25" s="418"/>
      <c r="W25" s="418"/>
      <c r="X25" s="245"/>
      <c r="Y25" s="245"/>
      <c r="Z25" s="245"/>
      <c r="AA25" s="245"/>
      <c r="AB25" s="245"/>
      <c r="AC25" s="245"/>
      <c r="AD25" s="245"/>
      <c r="AE25" s="245"/>
      <c r="AF25" s="245"/>
      <c r="AG25" s="245"/>
      <c r="AH25" s="245"/>
      <c r="AI25" s="245"/>
      <c r="AJ25" s="245"/>
      <c r="AK25" s="245"/>
      <c r="AL25" s="245"/>
      <c r="AM25" s="245"/>
      <c r="AN25" s="245"/>
      <c r="AO25" s="245"/>
      <c r="AP25" s="245"/>
      <c r="AQ25" s="245"/>
      <c r="AR25" s="244"/>
      <c r="AS25" s="244"/>
      <c r="AT25" s="29"/>
    </row>
    <row r="26" spans="1:58" ht="12" customHeight="1" x14ac:dyDescent="0.2">
      <c r="A26" s="29"/>
      <c r="B26" s="246" t="s">
        <v>193</v>
      </c>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50"/>
      <c r="AS26" s="251"/>
      <c r="AT26" s="29"/>
      <c r="AV26" s="35"/>
    </row>
    <row r="27" spans="1:58" ht="12" customHeight="1" x14ac:dyDescent="0.2">
      <c r="A27" s="29"/>
      <c r="B27" s="248"/>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52"/>
      <c r="AS27" s="253"/>
      <c r="AT27" s="29"/>
      <c r="AU27" s="37" t="b">
        <v>0</v>
      </c>
      <c r="AV27" s="35" t="str">
        <f>IF(AU27,"OK","必須")</f>
        <v>必須</v>
      </c>
    </row>
    <row r="28" spans="1:58" ht="12" customHeight="1" x14ac:dyDescent="0.2">
      <c r="A28" s="29"/>
      <c r="B28" s="248"/>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52"/>
      <c r="AS28" s="253"/>
      <c r="AT28" s="29"/>
      <c r="AV28" s="35"/>
    </row>
    <row r="29" spans="1:58" ht="12" customHeight="1" x14ac:dyDescent="0.2">
      <c r="A29" s="29"/>
      <c r="B29" s="248"/>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52"/>
      <c r="AS29" s="253"/>
      <c r="AT29" s="29"/>
      <c r="AV29" s="35"/>
    </row>
    <row r="30" spans="1:58" ht="12" customHeight="1" thickBot="1" x14ac:dyDescent="0.25">
      <c r="A30" s="29"/>
      <c r="B30" s="249"/>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54"/>
      <c r="AS30" s="255"/>
      <c r="AT30" s="29"/>
      <c r="AV30" s="35"/>
    </row>
    <row r="31" spans="1:58" x14ac:dyDescent="0.2">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W31" s="29"/>
      <c r="AX31" s="29"/>
      <c r="AY31" s="29"/>
      <c r="AZ31" s="29"/>
      <c r="BA31" s="29"/>
      <c r="BB31" s="29"/>
      <c r="BC31" s="29"/>
      <c r="BD31" s="29"/>
      <c r="BE31" s="29"/>
      <c r="BF31" s="29"/>
    </row>
    <row r="32" spans="1:58"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W32" s="29"/>
      <c r="AX32" s="29"/>
      <c r="AY32" s="29"/>
      <c r="AZ32" s="29"/>
      <c r="BA32" s="29"/>
      <c r="BB32" s="29"/>
      <c r="BC32" s="29"/>
      <c r="BD32" s="29"/>
      <c r="BE32" s="29"/>
      <c r="BF32" s="29"/>
    </row>
    <row r="33" spans="1:58"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38"/>
      <c r="AV33" s="36"/>
      <c r="AW33" s="29"/>
      <c r="AX33" s="29"/>
      <c r="AY33" s="29"/>
      <c r="AZ33" s="29"/>
      <c r="BA33" s="29"/>
      <c r="BB33" s="29"/>
      <c r="BC33" s="29"/>
      <c r="BD33" s="29"/>
      <c r="BE33" s="29"/>
      <c r="BF33" s="29"/>
    </row>
    <row r="34" spans="1:58"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38"/>
      <c r="AV34" s="36"/>
      <c r="AW34" s="29"/>
      <c r="AX34" s="29"/>
      <c r="AY34" s="29"/>
      <c r="AZ34" s="29"/>
      <c r="BA34" s="29"/>
      <c r="BB34" s="29"/>
      <c r="BC34" s="29"/>
      <c r="BD34" s="29"/>
      <c r="BE34" s="29"/>
      <c r="BF34" s="29"/>
    </row>
    <row r="35" spans="1:58"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38"/>
      <c r="AV35" s="36"/>
      <c r="AW35" s="29"/>
      <c r="AX35" s="29"/>
      <c r="AY35" s="29"/>
      <c r="AZ35" s="29"/>
      <c r="BA35" s="29"/>
      <c r="BB35" s="29"/>
      <c r="BC35" s="29"/>
      <c r="BD35" s="29"/>
      <c r="BE35" s="29"/>
      <c r="BF35" s="29"/>
    </row>
    <row r="36" spans="1:58"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38"/>
      <c r="AV36" s="36"/>
      <c r="AW36" s="29"/>
      <c r="AX36" s="29"/>
      <c r="AY36" s="29"/>
      <c r="AZ36" s="29"/>
      <c r="BA36" s="29"/>
      <c r="BB36" s="29"/>
      <c r="BC36" s="29"/>
      <c r="BD36" s="29"/>
      <c r="BE36" s="29"/>
      <c r="BF36" s="29"/>
    </row>
    <row r="37" spans="1:58"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38"/>
      <c r="AV37" s="36"/>
      <c r="AW37" s="29"/>
      <c r="AX37" s="29"/>
      <c r="AY37" s="29"/>
      <c r="AZ37" s="29"/>
      <c r="BA37" s="29"/>
      <c r="BB37" s="29"/>
      <c r="BC37" s="29"/>
      <c r="BD37" s="29"/>
      <c r="BE37" s="29"/>
      <c r="BF37" s="29"/>
    </row>
    <row r="38" spans="1:58"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38"/>
      <c r="AV38" s="36"/>
      <c r="AW38" s="29"/>
      <c r="AX38" s="29"/>
      <c r="AY38" s="29"/>
      <c r="AZ38" s="29"/>
      <c r="BA38" s="29"/>
      <c r="BB38" s="29"/>
      <c r="BC38" s="29"/>
      <c r="BD38" s="29"/>
      <c r="BE38" s="29"/>
      <c r="BF38" s="29"/>
    </row>
    <row r="39" spans="1:58"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38"/>
      <c r="AV39" s="36"/>
      <c r="AW39" s="29"/>
      <c r="AX39" s="29"/>
      <c r="AY39" s="29"/>
      <c r="AZ39" s="29"/>
      <c r="BA39" s="29"/>
      <c r="BB39" s="29"/>
      <c r="BC39" s="29"/>
      <c r="BD39" s="29"/>
      <c r="BE39" s="29"/>
      <c r="BF39" s="29"/>
    </row>
    <row r="40" spans="1:58"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38"/>
      <c r="AV40" s="36"/>
      <c r="AW40" s="29"/>
      <c r="AX40" s="29"/>
      <c r="AY40" s="29"/>
      <c r="AZ40" s="29"/>
      <c r="BA40" s="29"/>
      <c r="BB40" s="29"/>
      <c r="BC40" s="29"/>
      <c r="BD40" s="29"/>
      <c r="BE40" s="29"/>
      <c r="BF40" s="29"/>
    </row>
    <row r="41" spans="1:58"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38"/>
      <c r="AV41" s="36"/>
      <c r="AW41" s="29"/>
      <c r="AX41" s="29"/>
      <c r="AY41" s="29"/>
      <c r="AZ41" s="29"/>
      <c r="BA41" s="29"/>
      <c r="BB41" s="29"/>
      <c r="BC41" s="29"/>
      <c r="BD41" s="29"/>
      <c r="BE41" s="29"/>
      <c r="BF41" s="29"/>
    </row>
    <row r="42" spans="1:58"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38"/>
      <c r="AV42" s="36"/>
      <c r="AW42" s="29"/>
      <c r="AX42" s="29"/>
      <c r="AY42" s="29"/>
      <c r="AZ42" s="29"/>
      <c r="BA42" s="29"/>
      <c r="BB42" s="29"/>
      <c r="BC42" s="29"/>
      <c r="BD42" s="29"/>
      <c r="BE42" s="29"/>
      <c r="BF42" s="29"/>
    </row>
    <row r="43" spans="1:58"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38"/>
      <c r="AV43" s="36"/>
      <c r="AW43" s="29"/>
      <c r="AX43" s="29"/>
      <c r="AY43" s="29"/>
      <c r="AZ43" s="29"/>
      <c r="BA43" s="29"/>
      <c r="BB43" s="29"/>
      <c r="BC43" s="29"/>
      <c r="BD43" s="29"/>
      <c r="BE43" s="29"/>
      <c r="BF43" s="29"/>
    </row>
    <row r="44" spans="1:58"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38"/>
      <c r="AV44" s="36"/>
      <c r="AW44" s="29"/>
      <c r="AX44" s="29"/>
      <c r="AY44" s="29"/>
      <c r="AZ44" s="29"/>
      <c r="BA44" s="29"/>
      <c r="BB44" s="29"/>
      <c r="BC44" s="29"/>
      <c r="BD44" s="29"/>
      <c r="BE44" s="29"/>
      <c r="BF44" s="29"/>
    </row>
    <row r="45" spans="1:58"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38"/>
      <c r="AV45" s="36"/>
      <c r="AW45" s="29"/>
      <c r="AX45" s="29"/>
      <c r="AY45" s="29"/>
      <c r="AZ45" s="29"/>
      <c r="BA45" s="29"/>
      <c r="BB45" s="29"/>
      <c r="BC45" s="29"/>
      <c r="BD45" s="29"/>
      <c r="BE45" s="29"/>
      <c r="BF45" s="29"/>
    </row>
    <row r="46" spans="1:58" x14ac:dyDescent="0.2">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38"/>
      <c r="AV46" s="36"/>
      <c r="AW46" s="29"/>
      <c r="AX46" s="29"/>
      <c r="AY46" s="29"/>
      <c r="AZ46" s="29"/>
      <c r="BA46" s="29"/>
      <c r="BB46" s="29"/>
      <c r="BC46" s="29"/>
      <c r="BD46" s="29"/>
      <c r="BE46" s="29"/>
      <c r="BF46" s="29"/>
    </row>
    <row r="47" spans="1:58" x14ac:dyDescent="0.2">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38"/>
      <c r="AV47" s="36"/>
      <c r="AW47" s="29"/>
      <c r="AX47" s="29"/>
      <c r="AY47" s="29"/>
      <c r="AZ47" s="29"/>
      <c r="BA47" s="29"/>
      <c r="BB47" s="29"/>
      <c r="BC47" s="29"/>
      <c r="BD47" s="29"/>
      <c r="BE47" s="29"/>
      <c r="BF47" s="29"/>
    </row>
    <row r="48" spans="1:58"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38"/>
      <c r="AV48" s="36"/>
      <c r="AW48" s="29"/>
      <c r="AX48" s="29"/>
      <c r="AY48" s="29"/>
      <c r="AZ48" s="29"/>
      <c r="BA48" s="29"/>
      <c r="BB48" s="29"/>
      <c r="BC48" s="29"/>
      <c r="BD48" s="29"/>
      <c r="BE48" s="29"/>
      <c r="BF48" s="29"/>
    </row>
    <row r="49" spans="1:58"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38"/>
      <c r="AV49" s="36"/>
      <c r="AW49" s="29"/>
      <c r="AX49" s="29"/>
      <c r="AY49" s="29"/>
      <c r="AZ49" s="29"/>
      <c r="BA49" s="29"/>
      <c r="BB49" s="29"/>
      <c r="BC49" s="29"/>
      <c r="BD49" s="29"/>
      <c r="BE49" s="29"/>
      <c r="BF49" s="29"/>
    </row>
    <row r="50" spans="1:58"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38"/>
      <c r="AV50" s="36"/>
      <c r="AW50" s="29"/>
      <c r="AX50" s="29"/>
      <c r="AY50" s="29"/>
      <c r="AZ50" s="29"/>
      <c r="BA50" s="29"/>
      <c r="BB50" s="29"/>
      <c r="BC50" s="29"/>
      <c r="BD50" s="29"/>
      <c r="BE50" s="29"/>
      <c r="BF50" s="29"/>
    </row>
    <row r="51" spans="1:58"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38"/>
      <c r="AV51" s="36"/>
      <c r="AW51" s="29"/>
      <c r="AX51" s="29"/>
      <c r="AY51" s="29"/>
      <c r="AZ51" s="29"/>
      <c r="BA51" s="29"/>
      <c r="BB51" s="29"/>
      <c r="BC51" s="29"/>
      <c r="BD51" s="29"/>
      <c r="BE51" s="29"/>
      <c r="BF51" s="29"/>
    </row>
    <row r="52" spans="1:58"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38"/>
      <c r="AV52" s="36"/>
      <c r="AW52" s="29"/>
      <c r="AX52" s="29"/>
      <c r="AY52" s="29"/>
      <c r="AZ52" s="29"/>
      <c r="BA52" s="29"/>
      <c r="BB52" s="29"/>
      <c r="BC52" s="29"/>
      <c r="BD52" s="29"/>
      <c r="BE52" s="29"/>
      <c r="BF52" s="29"/>
    </row>
    <row r="53" spans="1:58"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38"/>
      <c r="AV53" s="36"/>
      <c r="AW53" s="29"/>
      <c r="AX53" s="29"/>
      <c r="AY53" s="29"/>
      <c r="AZ53" s="29"/>
      <c r="BA53" s="29"/>
      <c r="BB53" s="29"/>
      <c r="BC53" s="29"/>
      <c r="BD53" s="29"/>
      <c r="BE53" s="29"/>
      <c r="BF53" s="29"/>
    </row>
    <row r="54" spans="1:58"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38"/>
      <c r="AV54" s="36"/>
      <c r="AW54" s="29"/>
      <c r="AX54" s="29"/>
      <c r="AY54" s="29"/>
      <c r="AZ54" s="29"/>
      <c r="BA54" s="29"/>
      <c r="BB54" s="29"/>
      <c r="BC54" s="29"/>
      <c r="BD54" s="29"/>
      <c r="BE54" s="29"/>
      <c r="BF54" s="29"/>
    </row>
    <row r="55" spans="1:58"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38"/>
      <c r="AV55" s="36"/>
      <c r="AW55" s="29"/>
      <c r="AX55" s="29"/>
      <c r="AY55" s="29"/>
      <c r="AZ55" s="29"/>
      <c r="BA55" s="29"/>
      <c r="BB55" s="29"/>
      <c r="BC55" s="29"/>
      <c r="BD55" s="29"/>
      <c r="BE55" s="29"/>
      <c r="BF55" s="29"/>
    </row>
    <row r="56" spans="1:58"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38"/>
      <c r="AV56" s="36"/>
      <c r="AW56" s="29"/>
      <c r="AX56" s="29"/>
      <c r="AY56" s="29"/>
      <c r="AZ56" s="29"/>
      <c r="BA56" s="29"/>
      <c r="BB56" s="29"/>
      <c r="BC56" s="29"/>
      <c r="BD56" s="29"/>
      <c r="BE56" s="29"/>
      <c r="BF56" s="29"/>
    </row>
    <row r="57" spans="1:58"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38"/>
      <c r="AV57" s="36"/>
      <c r="AW57" s="29"/>
      <c r="AX57" s="29"/>
      <c r="AY57" s="29"/>
      <c r="AZ57" s="29"/>
      <c r="BA57" s="29"/>
      <c r="BB57" s="29"/>
      <c r="BC57" s="29"/>
      <c r="BD57" s="29"/>
      <c r="BE57" s="29"/>
      <c r="BF57" s="29"/>
    </row>
    <row r="58" spans="1:58"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38"/>
      <c r="AV58" s="36"/>
      <c r="AW58" s="29"/>
      <c r="AX58" s="29"/>
      <c r="AY58" s="29"/>
      <c r="AZ58" s="29"/>
      <c r="BA58" s="29"/>
      <c r="BB58" s="29"/>
      <c r="BC58" s="29"/>
      <c r="BD58" s="29"/>
      <c r="BE58" s="29"/>
      <c r="BF58" s="29"/>
    </row>
    <row r="59" spans="1:58"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38"/>
      <c r="AV59" s="36"/>
      <c r="AW59" s="29"/>
      <c r="AX59" s="29"/>
      <c r="AY59" s="29"/>
      <c r="AZ59" s="29"/>
      <c r="BA59" s="29"/>
      <c r="BB59" s="29"/>
      <c r="BC59" s="29"/>
      <c r="BD59" s="29"/>
      <c r="BE59" s="29"/>
      <c r="BF59" s="29"/>
    </row>
    <row r="60" spans="1:58"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38"/>
      <c r="AV60" s="36"/>
      <c r="AW60" s="29"/>
      <c r="AX60" s="29"/>
      <c r="AY60" s="29"/>
      <c r="AZ60" s="29"/>
      <c r="BA60" s="29"/>
      <c r="BB60" s="29"/>
      <c r="BC60" s="29"/>
      <c r="BD60" s="29"/>
      <c r="BE60" s="29"/>
      <c r="BF60" s="29"/>
    </row>
    <row r="61" spans="1:58" x14ac:dyDescent="0.2">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38"/>
      <c r="AV61" s="36"/>
      <c r="AW61" s="29"/>
      <c r="AX61" s="29"/>
      <c r="AY61" s="29"/>
      <c r="AZ61" s="29"/>
      <c r="BA61" s="29"/>
      <c r="BB61" s="29"/>
      <c r="BC61" s="29"/>
      <c r="BD61" s="29"/>
      <c r="BE61" s="29"/>
      <c r="BF61" s="29"/>
    </row>
    <row r="62" spans="1:58"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38"/>
      <c r="AV62" s="36"/>
      <c r="AW62" s="29"/>
      <c r="AX62" s="29"/>
      <c r="AY62" s="29"/>
      <c r="AZ62" s="29"/>
      <c r="BA62" s="29"/>
      <c r="BB62" s="29"/>
      <c r="BC62" s="29"/>
      <c r="BD62" s="29"/>
      <c r="BE62" s="29"/>
      <c r="BF62" s="29"/>
    </row>
    <row r="63" spans="1:58"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38"/>
      <c r="AV63" s="36"/>
      <c r="AW63" s="29"/>
      <c r="AX63" s="29"/>
      <c r="AY63" s="29"/>
      <c r="AZ63" s="29"/>
      <c r="BA63" s="29"/>
      <c r="BB63" s="29"/>
      <c r="BC63" s="29"/>
      <c r="BD63" s="29"/>
      <c r="BE63" s="29"/>
      <c r="BF63" s="29"/>
    </row>
    <row r="64" spans="1:58"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38"/>
      <c r="AV64" s="36"/>
      <c r="AW64" s="29"/>
      <c r="AX64" s="29"/>
      <c r="AY64" s="29"/>
      <c r="AZ64" s="29"/>
      <c r="BA64" s="29"/>
      <c r="BB64" s="29"/>
      <c r="BC64" s="29"/>
      <c r="BD64" s="29"/>
      <c r="BE64" s="29"/>
      <c r="BF64" s="29"/>
    </row>
    <row r="65" spans="1:58" x14ac:dyDescent="0.2">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38"/>
      <c r="AV65" s="36"/>
      <c r="AW65" s="29"/>
      <c r="AX65" s="29"/>
      <c r="AY65" s="29"/>
      <c r="AZ65" s="29"/>
      <c r="BA65" s="29"/>
      <c r="BB65" s="29"/>
      <c r="BC65" s="29"/>
      <c r="BD65" s="29"/>
      <c r="BE65" s="29"/>
      <c r="BF65" s="29"/>
    </row>
  </sheetData>
  <sheetProtection algorithmName="SHA-512" hashValue="x9yLhVw8lfDV9fcNSisc4NyrOPowNIZm5HMEaMGYFXcZJJ2wQ95YV0zjGNnk1ky2El9RvEO3UQDR1n6fvs7/QQ==" saltValue="4k68MyKrhtx+7vLs+jdFUg==" spinCount="100000" sheet="1" objects="1" scenarios="1"/>
  <mergeCells count="21">
    <mergeCell ref="B14:I15"/>
    <mergeCell ref="B16:R17"/>
    <mergeCell ref="B12:I13"/>
    <mergeCell ref="J12:AS13"/>
    <mergeCell ref="J14:U15"/>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30480</xdr:colOff>
                    <xdr:row>26</xdr:row>
                    <xdr:rowOff>114300</xdr:rowOff>
                  </from>
                  <to>
                    <xdr:col>44</xdr:col>
                    <xdr:colOff>76200</xdr:colOff>
                    <xdr:row>28</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25" customWidth="1"/>
    <col min="50" max="16384" width="8.88671875" style="25"/>
  </cols>
  <sheetData>
    <row r="1" spans="1:49" ht="12" customHeight="1" x14ac:dyDescent="0.2">
      <c r="A1" s="472" t="s">
        <v>63</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4"/>
    </row>
    <row r="2" spans="1:49" ht="12" customHeight="1" x14ac:dyDescent="0.2">
      <c r="A2" s="475"/>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477"/>
    </row>
    <row r="3" spans="1:49" x14ac:dyDescent="0.2">
      <c r="A3" s="247" t="str">
        <f>"【"&amp;製品カテゴリ&amp;"】"</f>
        <v>【テーブル式スポット溶接機】</v>
      </c>
      <c r="B3" s="247"/>
      <c r="C3" s="247"/>
      <c r="D3" s="247"/>
      <c r="E3" s="247"/>
      <c r="F3" s="247"/>
      <c r="G3" s="247"/>
      <c r="H3" s="247"/>
      <c r="I3" s="247"/>
      <c r="J3" s="247"/>
      <c r="K3" s="247"/>
      <c r="L3" s="247"/>
      <c r="M3" s="247"/>
      <c r="N3" s="247"/>
      <c r="O3" s="247"/>
      <c r="P3" s="247"/>
      <c r="Q3" s="247"/>
      <c r="R3" s="247"/>
      <c r="S3" s="247"/>
      <c r="T3" s="247"/>
      <c r="U3" s="247"/>
      <c r="V3" s="247"/>
      <c r="W3" s="247"/>
      <c r="X3" s="247"/>
      <c r="Y3" s="29"/>
      <c r="Z3" s="29"/>
      <c r="AA3" s="29"/>
      <c r="AB3" s="29"/>
      <c r="AC3" s="29"/>
      <c r="AD3" s="29"/>
      <c r="AE3" s="29"/>
      <c r="AF3" s="29"/>
      <c r="AG3" s="29"/>
      <c r="AH3" s="29"/>
      <c r="AI3" s="29"/>
      <c r="AJ3" s="29"/>
      <c r="AK3" s="29"/>
      <c r="AL3" s="29"/>
      <c r="AM3" s="29"/>
      <c r="AN3" s="29"/>
      <c r="AO3" s="29"/>
      <c r="AP3" s="29"/>
      <c r="AQ3" s="29"/>
      <c r="AR3" s="29"/>
      <c r="AS3" s="265" t="s">
        <v>23</v>
      </c>
      <c r="AT3" s="265"/>
      <c r="AU3" s="265"/>
      <c r="AV3" s="265"/>
      <c r="AW3" s="265"/>
    </row>
    <row r="4" spans="1:49" x14ac:dyDescent="0.2">
      <c r="A4" s="244"/>
      <c r="B4" s="244"/>
      <c r="C4" s="244"/>
      <c r="D4" s="244"/>
      <c r="E4" s="244"/>
      <c r="F4" s="244"/>
      <c r="G4" s="244"/>
      <c r="H4" s="244"/>
      <c r="I4" s="244"/>
      <c r="J4" s="244"/>
      <c r="K4" s="244"/>
      <c r="L4" s="244"/>
      <c r="M4" s="244"/>
      <c r="N4" s="244"/>
      <c r="O4" s="244"/>
      <c r="P4" s="244"/>
      <c r="Q4" s="244"/>
      <c r="R4" s="244"/>
      <c r="S4" s="244"/>
      <c r="T4" s="244"/>
      <c r="U4" s="244"/>
      <c r="V4" s="244"/>
      <c r="W4" s="244"/>
      <c r="X4" s="244"/>
      <c r="Y4" s="29"/>
      <c r="Z4" s="29"/>
      <c r="AA4" s="29"/>
      <c r="AB4" s="29"/>
      <c r="AC4" s="29"/>
      <c r="AD4" s="29"/>
      <c r="AE4" s="29"/>
      <c r="AF4" s="29"/>
      <c r="AG4" s="29"/>
      <c r="AH4" s="29"/>
      <c r="AI4" s="29"/>
      <c r="AJ4" s="29"/>
      <c r="AK4" s="29"/>
      <c r="AL4" s="29"/>
      <c r="AM4" s="29"/>
      <c r="AN4" s="29"/>
      <c r="AO4" s="29"/>
      <c r="AP4" s="29"/>
      <c r="AQ4" s="29"/>
      <c r="AR4" s="29"/>
      <c r="AS4" s="266"/>
      <c r="AT4" s="266"/>
      <c r="AU4" s="266"/>
      <c r="AV4" s="266"/>
      <c r="AW4" s="266"/>
    </row>
    <row r="5" spans="1:49" x14ac:dyDescent="0.2">
      <c r="A5" s="29"/>
      <c r="B5" s="244" t="s">
        <v>64</v>
      </c>
      <c r="C5" s="244"/>
      <c r="D5" s="244"/>
      <c r="E5" s="244"/>
      <c r="F5" s="244"/>
      <c r="G5" s="244"/>
      <c r="H5" s="244"/>
      <c r="I5" s="244"/>
      <c r="J5" s="244"/>
      <c r="K5" s="244"/>
      <c r="L5" s="244"/>
      <c r="M5" s="244"/>
      <c r="N5" s="244"/>
      <c r="O5" s="244"/>
      <c r="P5" s="244"/>
      <c r="Q5" s="244"/>
      <c r="R5" s="244"/>
      <c r="S5" s="244"/>
      <c r="T5" s="244"/>
      <c r="U5" s="244"/>
      <c r="V5" s="244"/>
      <c r="W5" s="244"/>
      <c r="X5" s="244"/>
      <c r="Y5" s="29"/>
      <c r="Z5" s="29"/>
      <c r="AA5" s="29"/>
      <c r="AB5" s="29"/>
      <c r="AC5" s="29"/>
      <c r="AD5" s="29"/>
      <c r="AE5" s="29"/>
      <c r="AF5" s="29"/>
      <c r="AG5" s="29"/>
      <c r="AH5" s="29"/>
      <c r="AI5" s="29"/>
      <c r="AJ5" s="29"/>
      <c r="AK5" s="29"/>
      <c r="AL5" s="29"/>
      <c r="AM5" s="29"/>
      <c r="AN5" s="29"/>
      <c r="AO5" s="29"/>
      <c r="AP5" s="29"/>
      <c r="AQ5" s="29"/>
      <c r="AR5" s="29"/>
      <c r="AS5" s="29"/>
      <c r="AT5" s="29"/>
      <c r="AU5" s="29"/>
      <c r="AV5" s="29"/>
      <c r="AW5" s="29"/>
    </row>
    <row r="6" spans="1:49" x14ac:dyDescent="0.2">
      <c r="A6" s="29"/>
      <c r="B6" s="244"/>
      <c r="C6" s="244"/>
      <c r="D6" s="244"/>
      <c r="E6" s="244"/>
      <c r="F6" s="244"/>
      <c r="G6" s="244"/>
      <c r="H6" s="244"/>
      <c r="I6" s="244"/>
      <c r="J6" s="244"/>
      <c r="K6" s="244"/>
      <c r="L6" s="244"/>
      <c r="M6" s="244"/>
      <c r="N6" s="244"/>
      <c r="O6" s="244"/>
      <c r="P6" s="244"/>
      <c r="Q6" s="244"/>
      <c r="R6" s="244"/>
      <c r="S6" s="244"/>
      <c r="T6" s="244"/>
      <c r="U6" s="244"/>
      <c r="V6" s="244"/>
      <c r="W6" s="244"/>
      <c r="X6" s="244"/>
      <c r="Y6" s="29"/>
      <c r="Z6" s="29"/>
      <c r="AA6" s="29"/>
      <c r="AB6" s="29"/>
      <c r="AC6" s="29"/>
      <c r="AD6" s="29"/>
      <c r="AE6" s="29"/>
      <c r="AF6" s="29"/>
      <c r="AG6" s="29"/>
      <c r="AH6" s="29"/>
      <c r="AI6" s="29"/>
      <c r="AJ6" s="29"/>
      <c r="AK6" s="29"/>
      <c r="AL6" s="29"/>
      <c r="AM6" s="29"/>
      <c r="AN6" s="29"/>
      <c r="AO6" s="29"/>
      <c r="AP6" s="29"/>
      <c r="AQ6" s="29"/>
      <c r="AR6" s="29"/>
      <c r="AS6" s="29"/>
      <c r="AT6" s="29"/>
      <c r="AU6" s="29"/>
      <c r="AV6" s="29"/>
      <c r="AW6" s="29"/>
    </row>
    <row r="7" spans="1:49" x14ac:dyDescent="0.2">
      <c r="A7" s="29"/>
      <c r="B7" s="479" t="s">
        <v>138</v>
      </c>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479"/>
      <c r="AK7" s="479"/>
      <c r="AL7" s="479"/>
      <c r="AM7" s="479"/>
      <c r="AN7" s="479"/>
      <c r="AO7" s="479"/>
      <c r="AP7" s="479"/>
      <c r="AQ7" s="479"/>
      <c r="AR7" s="479"/>
      <c r="AS7" s="479"/>
      <c r="AT7" s="479"/>
      <c r="AU7" s="479"/>
      <c r="AV7" s="479"/>
      <c r="AW7" s="29"/>
    </row>
    <row r="8" spans="1:49" x14ac:dyDescent="0.2">
      <c r="A8" s="29"/>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U8" s="480"/>
      <c r="AV8" s="480"/>
      <c r="AW8" s="29"/>
    </row>
    <row r="9" spans="1:49" x14ac:dyDescent="0.2">
      <c r="A9" s="29"/>
      <c r="B9" s="478" t="s">
        <v>54</v>
      </c>
      <c r="C9" s="478"/>
      <c r="D9" s="307" t="s">
        <v>65</v>
      </c>
      <c r="E9" s="308"/>
      <c r="F9" s="317"/>
      <c r="G9" s="478" t="s">
        <v>66</v>
      </c>
      <c r="H9" s="478"/>
      <c r="I9" s="478"/>
      <c r="J9" s="478"/>
      <c r="K9" s="478"/>
      <c r="L9" s="478"/>
      <c r="M9" s="478"/>
      <c r="N9" s="478"/>
      <c r="O9" s="478"/>
      <c r="P9" s="478"/>
      <c r="Q9" s="478"/>
      <c r="R9" s="478"/>
      <c r="S9" s="478"/>
      <c r="T9" s="478"/>
      <c r="U9" s="478"/>
      <c r="V9" s="478"/>
      <c r="W9" s="478"/>
      <c r="X9" s="478"/>
      <c r="Y9" s="478" t="s">
        <v>67</v>
      </c>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29"/>
    </row>
    <row r="10" spans="1:49" x14ac:dyDescent="0.2">
      <c r="A10" s="29"/>
      <c r="B10" s="478"/>
      <c r="C10" s="478"/>
      <c r="D10" s="309"/>
      <c r="E10" s="310"/>
      <c r="F10" s="31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29"/>
    </row>
    <row r="11" spans="1:49" x14ac:dyDescent="0.2">
      <c r="A11" s="29"/>
      <c r="B11" s="457" t="s">
        <v>68</v>
      </c>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9"/>
      <c r="AW11" s="29"/>
    </row>
    <row r="12" spans="1:49" x14ac:dyDescent="0.2">
      <c r="A12" s="29"/>
      <c r="B12" s="460"/>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T12" s="461"/>
      <c r="AU12" s="461"/>
      <c r="AV12" s="462"/>
      <c r="AW12" s="29"/>
    </row>
    <row r="13" spans="1:49" ht="12" customHeight="1" x14ac:dyDescent="0.2">
      <c r="A13" s="29"/>
      <c r="B13" s="444">
        <v>1</v>
      </c>
      <c r="C13" s="445"/>
      <c r="D13" s="30"/>
      <c r="E13" s="30"/>
      <c r="F13" s="30"/>
      <c r="G13" s="436" t="s">
        <v>153</v>
      </c>
      <c r="H13" s="437"/>
      <c r="I13" s="437"/>
      <c r="J13" s="437"/>
      <c r="K13" s="437"/>
      <c r="L13" s="437"/>
      <c r="M13" s="437"/>
      <c r="N13" s="437"/>
      <c r="O13" s="437"/>
      <c r="P13" s="437"/>
      <c r="Q13" s="437"/>
      <c r="R13" s="437"/>
      <c r="S13" s="437"/>
      <c r="T13" s="437"/>
      <c r="U13" s="437"/>
      <c r="V13" s="437"/>
      <c r="W13" s="437"/>
      <c r="X13" s="438"/>
      <c r="Y13" s="436" t="s">
        <v>154</v>
      </c>
      <c r="Z13" s="437"/>
      <c r="AA13" s="437"/>
      <c r="AB13" s="437"/>
      <c r="AC13" s="437"/>
      <c r="AD13" s="437"/>
      <c r="AE13" s="437"/>
      <c r="AF13" s="437"/>
      <c r="AG13" s="437"/>
      <c r="AH13" s="437"/>
      <c r="AI13" s="437"/>
      <c r="AJ13" s="437"/>
      <c r="AK13" s="437"/>
      <c r="AL13" s="437"/>
      <c r="AM13" s="437"/>
      <c r="AN13" s="437"/>
      <c r="AO13" s="437"/>
      <c r="AP13" s="437"/>
      <c r="AQ13" s="437"/>
      <c r="AR13" s="437"/>
      <c r="AS13" s="437"/>
      <c r="AT13" s="437"/>
      <c r="AU13" s="437"/>
      <c r="AV13" s="438"/>
      <c r="AW13" s="29"/>
    </row>
    <row r="14" spans="1:49" x14ac:dyDescent="0.2">
      <c r="A14" s="29"/>
      <c r="B14" s="444"/>
      <c r="C14" s="445"/>
      <c r="D14" s="30"/>
      <c r="E14" s="30"/>
      <c r="F14" s="30"/>
      <c r="G14" s="436"/>
      <c r="H14" s="437"/>
      <c r="I14" s="437"/>
      <c r="J14" s="437"/>
      <c r="K14" s="437"/>
      <c r="L14" s="437"/>
      <c r="M14" s="437"/>
      <c r="N14" s="437"/>
      <c r="O14" s="437"/>
      <c r="P14" s="437"/>
      <c r="Q14" s="437"/>
      <c r="R14" s="437"/>
      <c r="S14" s="437"/>
      <c r="T14" s="437"/>
      <c r="U14" s="437"/>
      <c r="V14" s="437"/>
      <c r="W14" s="437"/>
      <c r="X14" s="438"/>
      <c r="Y14" s="436"/>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8"/>
      <c r="AW14" s="29"/>
    </row>
    <row r="15" spans="1:49" x14ac:dyDescent="0.2">
      <c r="A15" s="29"/>
      <c r="B15" s="444"/>
      <c r="C15" s="445"/>
      <c r="D15" s="30"/>
      <c r="E15" s="30"/>
      <c r="F15" s="30"/>
      <c r="G15" s="436"/>
      <c r="H15" s="437"/>
      <c r="I15" s="437"/>
      <c r="J15" s="437"/>
      <c r="K15" s="437"/>
      <c r="L15" s="437"/>
      <c r="M15" s="437"/>
      <c r="N15" s="437"/>
      <c r="O15" s="437"/>
      <c r="P15" s="437"/>
      <c r="Q15" s="437"/>
      <c r="R15" s="437"/>
      <c r="S15" s="437"/>
      <c r="T15" s="437"/>
      <c r="U15" s="437"/>
      <c r="V15" s="437"/>
      <c r="W15" s="437"/>
      <c r="X15" s="438"/>
      <c r="Y15" s="436"/>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8"/>
      <c r="AW15" s="29"/>
    </row>
    <row r="16" spans="1:49" x14ac:dyDescent="0.2">
      <c r="A16" s="29"/>
      <c r="B16" s="444"/>
      <c r="C16" s="445"/>
      <c r="D16" s="30"/>
      <c r="E16" s="30"/>
      <c r="F16" s="30"/>
      <c r="G16" s="436"/>
      <c r="H16" s="437"/>
      <c r="I16" s="437"/>
      <c r="J16" s="437"/>
      <c r="K16" s="437"/>
      <c r="L16" s="437"/>
      <c r="M16" s="437"/>
      <c r="N16" s="437"/>
      <c r="O16" s="437"/>
      <c r="P16" s="437"/>
      <c r="Q16" s="437"/>
      <c r="R16" s="437"/>
      <c r="S16" s="437"/>
      <c r="T16" s="437"/>
      <c r="U16" s="437"/>
      <c r="V16" s="437"/>
      <c r="W16" s="437"/>
      <c r="X16" s="438"/>
      <c r="Y16" s="436"/>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8"/>
      <c r="AW16" s="29"/>
    </row>
    <row r="17" spans="1:49" x14ac:dyDescent="0.2">
      <c r="A17" s="29"/>
      <c r="B17" s="444"/>
      <c r="C17" s="445"/>
      <c r="D17" s="30"/>
      <c r="E17" s="30"/>
      <c r="F17" s="30"/>
      <c r="G17" s="436"/>
      <c r="H17" s="437"/>
      <c r="I17" s="437"/>
      <c r="J17" s="437"/>
      <c r="K17" s="437"/>
      <c r="L17" s="437"/>
      <c r="M17" s="437"/>
      <c r="N17" s="437"/>
      <c r="O17" s="437"/>
      <c r="P17" s="437"/>
      <c r="Q17" s="437"/>
      <c r="R17" s="437"/>
      <c r="S17" s="437"/>
      <c r="T17" s="437"/>
      <c r="U17" s="437"/>
      <c r="V17" s="437"/>
      <c r="W17" s="437"/>
      <c r="X17" s="438"/>
      <c r="Y17" s="436"/>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8"/>
      <c r="AW17" s="29"/>
    </row>
    <row r="18" spans="1:49" x14ac:dyDescent="0.2">
      <c r="A18" s="29"/>
      <c r="B18" s="444"/>
      <c r="C18" s="445"/>
      <c r="D18" s="30"/>
      <c r="E18" s="30"/>
      <c r="F18" s="30"/>
      <c r="G18" s="436"/>
      <c r="H18" s="437"/>
      <c r="I18" s="437"/>
      <c r="J18" s="437"/>
      <c r="K18" s="437"/>
      <c r="L18" s="437"/>
      <c r="M18" s="437"/>
      <c r="N18" s="437"/>
      <c r="O18" s="437"/>
      <c r="P18" s="437"/>
      <c r="Q18" s="437"/>
      <c r="R18" s="437"/>
      <c r="S18" s="437"/>
      <c r="T18" s="437"/>
      <c r="U18" s="437"/>
      <c r="V18" s="437"/>
      <c r="W18" s="437"/>
      <c r="X18" s="438"/>
      <c r="Y18" s="436"/>
      <c r="Z18" s="437"/>
      <c r="AA18" s="437"/>
      <c r="AB18" s="437"/>
      <c r="AC18" s="437"/>
      <c r="AD18" s="437"/>
      <c r="AE18" s="437"/>
      <c r="AF18" s="437"/>
      <c r="AG18" s="437"/>
      <c r="AH18" s="437"/>
      <c r="AI18" s="437"/>
      <c r="AJ18" s="437"/>
      <c r="AK18" s="437"/>
      <c r="AL18" s="437"/>
      <c r="AM18" s="437"/>
      <c r="AN18" s="437"/>
      <c r="AO18" s="437"/>
      <c r="AP18" s="437"/>
      <c r="AQ18" s="437"/>
      <c r="AR18" s="437"/>
      <c r="AS18" s="437"/>
      <c r="AT18" s="437"/>
      <c r="AU18" s="437"/>
      <c r="AV18" s="438"/>
      <c r="AW18" s="29"/>
    </row>
    <row r="19" spans="1:49" x14ac:dyDescent="0.2">
      <c r="A19" s="29"/>
      <c r="B19" s="446"/>
      <c r="C19" s="447"/>
      <c r="D19" s="28"/>
      <c r="E19" s="28"/>
      <c r="F19" s="28"/>
      <c r="G19" s="439"/>
      <c r="H19" s="440"/>
      <c r="I19" s="440"/>
      <c r="J19" s="440"/>
      <c r="K19" s="440"/>
      <c r="L19" s="440"/>
      <c r="M19" s="440"/>
      <c r="N19" s="440"/>
      <c r="O19" s="440"/>
      <c r="P19" s="440"/>
      <c r="Q19" s="440"/>
      <c r="R19" s="440"/>
      <c r="S19" s="440"/>
      <c r="T19" s="440"/>
      <c r="U19" s="440"/>
      <c r="V19" s="440"/>
      <c r="W19" s="440"/>
      <c r="X19" s="441"/>
      <c r="Y19" s="439"/>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1"/>
      <c r="AW19" s="29"/>
    </row>
    <row r="20" spans="1:49" x14ac:dyDescent="0.2">
      <c r="A20" s="29"/>
      <c r="B20" s="457" t="s">
        <v>69</v>
      </c>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c r="AT20" s="458"/>
      <c r="AU20" s="458"/>
      <c r="AV20" s="459"/>
      <c r="AW20" s="29"/>
    </row>
    <row r="21" spans="1:49" x14ac:dyDescent="0.2">
      <c r="A21" s="29"/>
      <c r="B21" s="460"/>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2"/>
      <c r="AW21" s="29"/>
    </row>
    <row r="22" spans="1:49" x14ac:dyDescent="0.2">
      <c r="A22" s="29"/>
      <c r="B22" s="442">
        <v>2</v>
      </c>
      <c r="C22" s="443"/>
      <c r="D22" s="27"/>
      <c r="E22" s="27"/>
      <c r="F22" s="27"/>
      <c r="G22" s="246" t="s">
        <v>70</v>
      </c>
      <c r="H22" s="434"/>
      <c r="I22" s="434"/>
      <c r="J22" s="434"/>
      <c r="K22" s="434"/>
      <c r="L22" s="434"/>
      <c r="M22" s="434"/>
      <c r="N22" s="434"/>
      <c r="O22" s="434"/>
      <c r="P22" s="434"/>
      <c r="Q22" s="434"/>
      <c r="R22" s="434"/>
      <c r="S22" s="434"/>
      <c r="T22" s="434"/>
      <c r="U22" s="434"/>
      <c r="V22" s="434"/>
      <c r="W22" s="434"/>
      <c r="X22" s="435"/>
      <c r="Y22" s="246" t="s">
        <v>71</v>
      </c>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5"/>
      <c r="AW22" s="29"/>
    </row>
    <row r="23" spans="1:49" x14ac:dyDescent="0.2">
      <c r="A23" s="29"/>
      <c r="B23" s="444"/>
      <c r="C23" s="445"/>
      <c r="D23" s="30"/>
      <c r="E23" s="30"/>
      <c r="F23" s="30"/>
      <c r="G23" s="436"/>
      <c r="H23" s="437"/>
      <c r="I23" s="437"/>
      <c r="J23" s="437"/>
      <c r="K23" s="437"/>
      <c r="L23" s="437"/>
      <c r="M23" s="437"/>
      <c r="N23" s="437"/>
      <c r="O23" s="437"/>
      <c r="P23" s="437"/>
      <c r="Q23" s="437"/>
      <c r="R23" s="437"/>
      <c r="S23" s="437"/>
      <c r="T23" s="437"/>
      <c r="U23" s="437"/>
      <c r="V23" s="437"/>
      <c r="W23" s="437"/>
      <c r="X23" s="438"/>
      <c r="Y23" s="436"/>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8"/>
      <c r="AW23" s="29"/>
    </row>
    <row r="24" spans="1:49" x14ac:dyDescent="0.2">
      <c r="A24" s="29"/>
      <c r="B24" s="444"/>
      <c r="C24" s="445"/>
      <c r="D24" s="30"/>
      <c r="E24" s="30"/>
      <c r="F24" s="30"/>
      <c r="G24" s="436"/>
      <c r="H24" s="437"/>
      <c r="I24" s="437"/>
      <c r="J24" s="437"/>
      <c r="K24" s="437"/>
      <c r="L24" s="437"/>
      <c r="M24" s="437"/>
      <c r="N24" s="437"/>
      <c r="O24" s="437"/>
      <c r="P24" s="437"/>
      <c r="Q24" s="437"/>
      <c r="R24" s="437"/>
      <c r="S24" s="437"/>
      <c r="T24" s="437"/>
      <c r="U24" s="437"/>
      <c r="V24" s="437"/>
      <c r="W24" s="437"/>
      <c r="X24" s="438"/>
      <c r="Y24" s="436"/>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8"/>
      <c r="AW24" s="29"/>
    </row>
    <row r="25" spans="1:49" x14ac:dyDescent="0.2">
      <c r="A25" s="29"/>
      <c r="B25" s="444"/>
      <c r="C25" s="445"/>
      <c r="D25" s="30"/>
      <c r="E25" s="30"/>
      <c r="F25" s="30"/>
      <c r="G25" s="436"/>
      <c r="H25" s="437"/>
      <c r="I25" s="437"/>
      <c r="J25" s="437"/>
      <c r="K25" s="437"/>
      <c r="L25" s="437"/>
      <c r="M25" s="437"/>
      <c r="N25" s="437"/>
      <c r="O25" s="437"/>
      <c r="P25" s="437"/>
      <c r="Q25" s="437"/>
      <c r="R25" s="437"/>
      <c r="S25" s="437"/>
      <c r="T25" s="437"/>
      <c r="U25" s="437"/>
      <c r="V25" s="437"/>
      <c r="W25" s="437"/>
      <c r="X25" s="438"/>
      <c r="Y25" s="436"/>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8"/>
      <c r="AW25" s="29"/>
    </row>
    <row r="26" spans="1:49" x14ac:dyDescent="0.2">
      <c r="A26" s="29"/>
      <c r="B26" s="444"/>
      <c r="C26" s="445"/>
      <c r="D26" s="30"/>
      <c r="E26" s="30"/>
      <c r="F26" s="30"/>
      <c r="G26" s="436"/>
      <c r="H26" s="437"/>
      <c r="I26" s="437"/>
      <c r="J26" s="437"/>
      <c r="K26" s="437"/>
      <c r="L26" s="437"/>
      <c r="M26" s="437"/>
      <c r="N26" s="437"/>
      <c r="O26" s="437"/>
      <c r="P26" s="437"/>
      <c r="Q26" s="437"/>
      <c r="R26" s="437"/>
      <c r="S26" s="437"/>
      <c r="T26" s="437"/>
      <c r="U26" s="437"/>
      <c r="V26" s="437"/>
      <c r="W26" s="437"/>
      <c r="X26" s="438"/>
      <c r="Y26" s="436"/>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8"/>
      <c r="AW26" s="29"/>
    </row>
    <row r="27" spans="1:49" x14ac:dyDescent="0.2">
      <c r="A27" s="29"/>
      <c r="B27" s="444"/>
      <c r="C27" s="445"/>
      <c r="D27" s="30"/>
      <c r="E27" s="30"/>
      <c r="F27" s="30"/>
      <c r="G27" s="436"/>
      <c r="H27" s="437"/>
      <c r="I27" s="437"/>
      <c r="J27" s="437"/>
      <c r="K27" s="437"/>
      <c r="L27" s="437"/>
      <c r="M27" s="437"/>
      <c r="N27" s="437"/>
      <c r="O27" s="437"/>
      <c r="P27" s="437"/>
      <c r="Q27" s="437"/>
      <c r="R27" s="437"/>
      <c r="S27" s="437"/>
      <c r="T27" s="437"/>
      <c r="U27" s="437"/>
      <c r="V27" s="437"/>
      <c r="W27" s="437"/>
      <c r="X27" s="438"/>
      <c r="Y27" s="436"/>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8"/>
      <c r="AW27" s="29"/>
    </row>
    <row r="28" spans="1:49" x14ac:dyDescent="0.2">
      <c r="A28" s="29"/>
      <c r="B28" s="446"/>
      <c r="C28" s="447"/>
      <c r="D28" s="28"/>
      <c r="E28" s="28"/>
      <c r="F28" s="28"/>
      <c r="G28" s="439"/>
      <c r="H28" s="440"/>
      <c r="I28" s="440"/>
      <c r="J28" s="440"/>
      <c r="K28" s="440"/>
      <c r="L28" s="440"/>
      <c r="M28" s="440"/>
      <c r="N28" s="440"/>
      <c r="O28" s="440"/>
      <c r="P28" s="440"/>
      <c r="Q28" s="440"/>
      <c r="R28" s="440"/>
      <c r="S28" s="440"/>
      <c r="T28" s="440"/>
      <c r="U28" s="440"/>
      <c r="V28" s="440"/>
      <c r="W28" s="440"/>
      <c r="X28" s="441"/>
      <c r="Y28" s="439"/>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1"/>
      <c r="AW28" s="29"/>
    </row>
    <row r="29" spans="1:49" x14ac:dyDescent="0.2">
      <c r="A29" s="29"/>
      <c r="B29" s="442">
        <v>3</v>
      </c>
      <c r="C29" s="443"/>
      <c r="D29" s="27"/>
      <c r="E29" s="27"/>
      <c r="F29" s="27"/>
      <c r="G29" s="246" t="s">
        <v>224</v>
      </c>
      <c r="H29" s="434"/>
      <c r="I29" s="434"/>
      <c r="J29" s="434"/>
      <c r="K29" s="434"/>
      <c r="L29" s="434"/>
      <c r="M29" s="434"/>
      <c r="N29" s="434"/>
      <c r="O29" s="434"/>
      <c r="P29" s="434"/>
      <c r="Q29" s="434"/>
      <c r="R29" s="434"/>
      <c r="S29" s="434"/>
      <c r="T29" s="434"/>
      <c r="U29" s="434"/>
      <c r="V29" s="434"/>
      <c r="W29" s="434"/>
      <c r="X29" s="435"/>
      <c r="Y29" s="448" t="s">
        <v>72</v>
      </c>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50"/>
      <c r="AW29" s="29"/>
    </row>
    <row r="30" spans="1:49" x14ac:dyDescent="0.2">
      <c r="A30" s="29"/>
      <c r="B30" s="444"/>
      <c r="C30" s="445"/>
      <c r="D30" s="30"/>
      <c r="E30" s="30"/>
      <c r="F30" s="30"/>
      <c r="G30" s="436"/>
      <c r="H30" s="437"/>
      <c r="I30" s="437"/>
      <c r="J30" s="437"/>
      <c r="K30" s="437"/>
      <c r="L30" s="437"/>
      <c r="M30" s="437"/>
      <c r="N30" s="437"/>
      <c r="O30" s="437"/>
      <c r="P30" s="437"/>
      <c r="Q30" s="437"/>
      <c r="R30" s="437"/>
      <c r="S30" s="437"/>
      <c r="T30" s="437"/>
      <c r="U30" s="437"/>
      <c r="V30" s="437"/>
      <c r="W30" s="437"/>
      <c r="X30" s="438"/>
      <c r="Y30" s="451"/>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3"/>
      <c r="AW30" s="29"/>
    </row>
    <row r="31" spans="1:49" x14ac:dyDescent="0.2">
      <c r="A31" s="29"/>
      <c r="B31" s="444"/>
      <c r="C31" s="445"/>
      <c r="D31" s="30"/>
      <c r="E31" s="30"/>
      <c r="F31" s="30"/>
      <c r="G31" s="436"/>
      <c r="H31" s="437"/>
      <c r="I31" s="437"/>
      <c r="J31" s="437"/>
      <c r="K31" s="437"/>
      <c r="L31" s="437"/>
      <c r="M31" s="437"/>
      <c r="N31" s="437"/>
      <c r="O31" s="437"/>
      <c r="P31" s="437"/>
      <c r="Q31" s="437"/>
      <c r="R31" s="437"/>
      <c r="S31" s="437"/>
      <c r="T31" s="437"/>
      <c r="U31" s="437"/>
      <c r="V31" s="437"/>
      <c r="W31" s="437"/>
      <c r="X31" s="438"/>
      <c r="Y31" s="451"/>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3"/>
      <c r="AW31" s="29"/>
    </row>
    <row r="32" spans="1:49" x14ac:dyDescent="0.2">
      <c r="A32" s="29"/>
      <c r="B32" s="444"/>
      <c r="C32" s="445"/>
      <c r="D32" s="30"/>
      <c r="E32" s="30"/>
      <c r="F32" s="30"/>
      <c r="G32" s="436"/>
      <c r="H32" s="437"/>
      <c r="I32" s="437"/>
      <c r="J32" s="437"/>
      <c r="K32" s="437"/>
      <c r="L32" s="437"/>
      <c r="M32" s="437"/>
      <c r="N32" s="437"/>
      <c r="O32" s="437"/>
      <c r="P32" s="437"/>
      <c r="Q32" s="437"/>
      <c r="R32" s="437"/>
      <c r="S32" s="437"/>
      <c r="T32" s="437"/>
      <c r="U32" s="437"/>
      <c r="V32" s="437"/>
      <c r="W32" s="437"/>
      <c r="X32" s="438"/>
      <c r="Y32" s="451"/>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3"/>
      <c r="AW32" s="29"/>
    </row>
    <row r="33" spans="1:49" x14ac:dyDescent="0.2">
      <c r="A33" s="29"/>
      <c r="B33" s="444"/>
      <c r="C33" s="445"/>
      <c r="D33" s="30"/>
      <c r="E33" s="30"/>
      <c r="F33" s="30"/>
      <c r="G33" s="436"/>
      <c r="H33" s="437"/>
      <c r="I33" s="437"/>
      <c r="J33" s="437"/>
      <c r="K33" s="437"/>
      <c r="L33" s="437"/>
      <c r="M33" s="437"/>
      <c r="N33" s="437"/>
      <c r="O33" s="437"/>
      <c r="P33" s="437"/>
      <c r="Q33" s="437"/>
      <c r="R33" s="437"/>
      <c r="S33" s="437"/>
      <c r="T33" s="437"/>
      <c r="U33" s="437"/>
      <c r="V33" s="437"/>
      <c r="W33" s="437"/>
      <c r="X33" s="438"/>
      <c r="Y33" s="451"/>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3"/>
      <c r="AW33" s="29"/>
    </row>
    <row r="34" spans="1:49" x14ac:dyDescent="0.2">
      <c r="A34" s="29"/>
      <c r="B34" s="444"/>
      <c r="C34" s="445"/>
      <c r="D34" s="30"/>
      <c r="E34" s="30"/>
      <c r="F34" s="30"/>
      <c r="G34" s="436"/>
      <c r="H34" s="437"/>
      <c r="I34" s="437"/>
      <c r="J34" s="437"/>
      <c r="K34" s="437"/>
      <c r="L34" s="437"/>
      <c r="M34" s="437"/>
      <c r="N34" s="437"/>
      <c r="O34" s="437"/>
      <c r="P34" s="437"/>
      <c r="Q34" s="437"/>
      <c r="R34" s="437"/>
      <c r="S34" s="437"/>
      <c r="T34" s="437"/>
      <c r="U34" s="437"/>
      <c r="V34" s="437"/>
      <c r="W34" s="437"/>
      <c r="X34" s="438"/>
      <c r="Y34" s="451"/>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3"/>
      <c r="AW34" s="29"/>
    </row>
    <row r="35" spans="1:49" x14ac:dyDescent="0.2">
      <c r="A35" s="29"/>
      <c r="B35" s="446"/>
      <c r="C35" s="447"/>
      <c r="D35" s="28"/>
      <c r="E35" s="28"/>
      <c r="F35" s="28"/>
      <c r="G35" s="439"/>
      <c r="H35" s="440"/>
      <c r="I35" s="440"/>
      <c r="J35" s="440"/>
      <c r="K35" s="440"/>
      <c r="L35" s="440"/>
      <c r="M35" s="440"/>
      <c r="N35" s="440"/>
      <c r="O35" s="440"/>
      <c r="P35" s="440"/>
      <c r="Q35" s="440"/>
      <c r="R35" s="440"/>
      <c r="S35" s="440"/>
      <c r="T35" s="440"/>
      <c r="U35" s="440"/>
      <c r="V35" s="440"/>
      <c r="W35" s="440"/>
      <c r="X35" s="441"/>
      <c r="Y35" s="454"/>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6"/>
      <c r="AW35" s="29"/>
    </row>
    <row r="36" spans="1:49" ht="12" customHeight="1" x14ac:dyDescent="0.2">
      <c r="A36" s="29"/>
      <c r="B36" s="442">
        <v>4</v>
      </c>
      <c r="C36" s="443"/>
      <c r="D36" s="27"/>
      <c r="E36" s="27"/>
      <c r="F36" s="27"/>
      <c r="G36" s="246" t="s">
        <v>189</v>
      </c>
      <c r="H36" s="434"/>
      <c r="I36" s="434"/>
      <c r="J36" s="434"/>
      <c r="K36" s="434"/>
      <c r="L36" s="434"/>
      <c r="M36" s="434"/>
      <c r="N36" s="434"/>
      <c r="O36" s="434"/>
      <c r="P36" s="434"/>
      <c r="Q36" s="434"/>
      <c r="R36" s="434"/>
      <c r="S36" s="434"/>
      <c r="T36" s="434"/>
      <c r="U36" s="434"/>
      <c r="V36" s="434"/>
      <c r="W36" s="434"/>
      <c r="X36" s="435"/>
      <c r="Y36" s="448" t="s">
        <v>190</v>
      </c>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50"/>
      <c r="AW36" s="29"/>
    </row>
    <row r="37" spans="1:49" x14ac:dyDescent="0.2">
      <c r="A37" s="29"/>
      <c r="B37" s="444"/>
      <c r="C37" s="445"/>
      <c r="D37" s="30"/>
      <c r="E37" s="30"/>
      <c r="F37" s="30"/>
      <c r="G37" s="436"/>
      <c r="H37" s="437"/>
      <c r="I37" s="437"/>
      <c r="J37" s="437"/>
      <c r="K37" s="437"/>
      <c r="L37" s="437"/>
      <c r="M37" s="437"/>
      <c r="N37" s="437"/>
      <c r="O37" s="437"/>
      <c r="P37" s="437"/>
      <c r="Q37" s="437"/>
      <c r="R37" s="437"/>
      <c r="S37" s="437"/>
      <c r="T37" s="437"/>
      <c r="U37" s="437"/>
      <c r="V37" s="437"/>
      <c r="W37" s="437"/>
      <c r="X37" s="438"/>
      <c r="Y37" s="451"/>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3"/>
      <c r="AW37" s="29"/>
    </row>
    <row r="38" spans="1:49" x14ac:dyDescent="0.2">
      <c r="A38" s="29"/>
      <c r="B38" s="444"/>
      <c r="C38" s="445"/>
      <c r="D38" s="30"/>
      <c r="E38" s="30"/>
      <c r="F38" s="30"/>
      <c r="G38" s="436"/>
      <c r="H38" s="437"/>
      <c r="I38" s="437"/>
      <c r="J38" s="437"/>
      <c r="K38" s="437"/>
      <c r="L38" s="437"/>
      <c r="M38" s="437"/>
      <c r="N38" s="437"/>
      <c r="O38" s="437"/>
      <c r="P38" s="437"/>
      <c r="Q38" s="437"/>
      <c r="R38" s="437"/>
      <c r="S38" s="437"/>
      <c r="T38" s="437"/>
      <c r="U38" s="437"/>
      <c r="V38" s="437"/>
      <c r="W38" s="437"/>
      <c r="X38" s="438"/>
      <c r="Y38" s="451"/>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3"/>
      <c r="AW38" s="29"/>
    </row>
    <row r="39" spans="1:49" x14ac:dyDescent="0.2">
      <c r="A39" s="29"/>
      <c r="B39" s="444"/>
      <c r="C39" s="445"/>
      <c r="D39" s="30"/>
      <c r="E39" s="30"/>
      <c r="F39" s="30"/>
      <c r="G39" s="436"/>
      <c r="H39" s="437"/>
      <c r="I39" s="437"/>
      <c r="J39" s="437"/>
      <c r="K39" s="437"/>
      <c r="L39" s="437"/>
      <c r="M39" s="437"/>
      <c r="N39" s="437"/>
      <c r="O39" s="437"/>
      <c r="P39" s="437"/>
      <c r="Q39" s="437"/>
      <c r="R39" s="437"/>
      <c r="S39" s="437"/>
      <c r="T39" s="437"/>
      <c r="U39" s="437"/>
      <c r="V39" s="437"/>
      <c r="W39" s="437"/>
      <c r="X39" s="438"/>
      <c r="Y39" s="451"/>
      <c r="Z39" s="452"/>
      <c r="AA39" s="452"/>
      <c r="AB39" s="452"/>
      <c r="AC39" s="452"/>
      <c r="AD39" s="452"/>
      <c r="AE39" s="452"/>
      <c r="AF39" s="452"/>
      <c r="AG39" s="452"/>
      <c r="AH39" s="452"/>
      <c r="AI39" s="452"/>
      <c r="AJ39" s="452"/>
      <c r="AK39" s="452"/>
      <c r="AL39" s="452"/>
      <c r="AM39" s="452"/>
      <c r="AN39" s="452"/>
      <c r="AO39" s="452"/>
      <c r="AP39" s="452"/>
      <c r="AQ39" s="452"/>
      <c r="AR39" s="452"/>
      <c r="AS39" s="452"/>
      <c r="AT39" s="452"/>
      <c r="AU39" s="452"/>
      <c r="AV39" s="453"/>
      <c r="AW39" s="29"/>
    </row>
    <row r="40" spans="1:49" x14ac:dyDescent="0.2">
      <c r="A40" s="29"/>
      <c r="B40" s="444"/>
      <c r="C40" s="445"/>
      <c r="D40" s="30"/>
      <c r="E40" s="30"/>
      <c r="F40" s="30"/>
      <c r="G40" s="436"/>
      <c r="H40" s="437"/>
      <c r="I40" s="437"/>
      <c r="J40" s="437"/>
      <c r="K40" s="437"/>
      <c r="L40" s="437"/>
      <c r="M40" s="437"/>
      <c r="N40" s="437"/>
      <c r="O40" s="437"/>
      <c r="P40" s="437"/>
      <c r="Q40" s="437"/>
      <c r="R40" s="437"/>
      <c r="S40" s="437"/>
      <c r="T40" s="437"/>
      <c r="U40" s="437"/>
      <c r="V40" s="437"/>
      <c r="W40" s="437"/>
      <c r="X40" s="438"/>
      <c r="Y40" s="451"/>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3"/>
      <c r="AW40" s="29"/>
    </row>
    <row r="41" spans="1:49" x14ac:dyDescent="0.2">
      <c r="A41" s="29"/>
      <c r="B41" s="446"/>
      <c r="C41" s="447"/>
      <c r="D41" s="28"/>
      <c r="E41" s="28"/>
      <c r="F41" s="28"/>
      <c r="G41" s="439"/>
      <c r="H41" s="440"/>
      <c r="I41" s="440"/>
      <c r="J41" s="440"/>
      <c r="K41" s="440"/>
      <c r="L41" s="440"/>
      <c r="M41" s="440"/>
      <c r="N41" s="440"/>
      <c r="O41" s="440"/>
      <c r="P41" s="440"/>
      <c r="Q41" s="440"/>
      <c r="R41" s="440"/>
      <c r="S41" s="440"/>
      <c r="T41" s="440"/>
      <c r="U41" s="440"/>
      <c r="V41" s="440"/>
      <c r="W41" s="440"/>
      <c r="X41" s="441"/>
      <c r="Y41" s="454"/>
      <c r="Z41" s="455"/>
      <c r="AA41" s="455"/>
      <c r="AB41" s="455"/>
      <c r="AC41" s="455"/>
      <c r="AD41" s="455"/>
      <c r="AE41" s="455"/>
      <c r="AF41" s="455"/>
      <c r="AG41" s="455"/>
      <c r="AH41" s="455"/>
      <c r="AI41" s="455"/>
      <c r="AJ41" s="455"/>
      <c r="AK41" s="455"/>
      <c r="AL41" s="455"/>
      <c r="AM41" s="455"/>
      <c r="AN41" s="455"/>
      <c r="AO41" s="455"/>
      <c r="AP41" s="455"/>
      <c r="AQ41" s="455"/>
      <c r="AR41" s="455"/>
      <c r="AS41" s="455"/>
      <c r="AT41" s="455"/>
      <c r="AU41" s="455"/>
      <c r="AV41" s="456"/>
      <c r="AW41" s="29"/>
    </row>
    <row r="42" spans="1:49" x14ac:dyDescent="0.2">
      <c r="A42" s="29"/>
      <c r="B42" s="457" t="s">
        <v>73</v>
      </c>
      <c r="C42" s="458"/>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c r="AB42" s="458"/>
      <c r="AC42" s="458"/>
      <c r="AD42" s="458"/>
      <c r="AE42" s="458"/>
      <c r="AF42" s="458"/>
      <c r="AG42" s="458"/>
      <c r="AH42" s="458"/>
      <c r="AI42" s="458"/>
      <c r="AJ42" s="458"/>
      <c r="AK42" s="458"/>
      <c r="AL42" s="458"/>
      <c r="AM42" s="458"/>
      <c r="AN42" s="458"/>
      <c r="AO42" s="458"/>
      <c r="AP42" s="458"/>
      <c r="AQ42" s="458"/>
      <c r="AR42" s="458"/>
      <c r="AS42" s="458"/>
      <c r="AT42" s="458"/>
      <c r="AU42" s="458"/>
      <c r="AV42" s="459"/>
      <c r="AW42" s="29"/>
    </row>
    <row r="43" spans="1:49" x14ac:dyDescent="0.2">
      <c r="A43" s="29"/>
      <c r="B43" s="460"/>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2"/>
      <c r="AW43" s="29"/>
    </row>
    <row r="44" spans="1:49" ht="12" customHeight="1" x14ac:dyDescent="0.2">
      <c r="A44" s="29"/>
      <c r="B44" s="442">
        <v>5</v>
      </c>
      <c r="C44" s="443"/>
      <c r="D44" s="27"/>
      <c r="E44" s="27"/>
      <c r="F44" s="27"/>
      <c r="G44" s="463" t="s">
        <v>74</v>
      </c>
      <c r="H44" s="464"/>
      <c r="I44" s="464"/>
      <c r="J44" s="464"/>
      <c r="K44" s="464"/>
      <c r="L44" s="464"/>
      <c r="M44" s="464"/>
      <c r="N44" s="464"/>
      <c r="O44" s="464"/>
      <c r="P44" s="464"/>
      <c r="Q44" s="464"/>
      <c r="R44" s="464"/>
      <c r="S44" s="464"/>
      <c r="T44" s="464"/>
      <c r="U44" s="464"/>
      <c r="V44" s="464"/>
      <c r="W44" s="464"/>
      <c r="X44" s="465"/>
      <c r="Y44" s="448" t="s">
        <v>140</v>
      </c>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50"/>
      <c r="AW44" s="29"/>
    </row>
    <row r="45" spans="1:49" ht="19.5" customHeight="1" x14ac:dyDescent="0.2">
      <c r="A45" s="29"/>
      <c r="B45" s="444"/>
      <c r="C45" s="445"/>
      <c r="D45" s="30"/>
      <c r="E45" s="30"/>
      <c r="F45" s="30"/>
      <c r="G45" s="466"/>
      <c r="H45" s="467"/>
      <c r="I45" s="467"/>
      <c r="J45" s="467"/>
      <c r="K45" s="467"/>
      <c r="L45" s="467"/>
      <c r="M45" s="467"/>
      <c r="N45" s="467"/>
      <c r="O45" s="467"/>
      <c r="P45" s="467"/>
      <c r="Q45" s="467"/>
      <c r="R45" s="467"/>
      <c r="S45" s="467"/>
      <c r="T45" s="467"/>
      <c r="U45" s="467"/>
      <c r="V45" s="467"/>
      <c r="W45" s="467"/>
      <c r="X45" s="468"/>
      <c r="Y45" s="451"/>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3"/>
      <c r="AW45" s="29"/>
    </row>
    <row r="46" spans="1:49" ht="18.75" customHeight="1" x14ac:dyDescent="0.2">
      <c r="A46" s="29"/>
      <c r="B46" s="446"/>
      <c r="C46" s="447"/>
      <c r="D46" s="28"/>
      <c r="E46" s="28"/>
      <c r="F46" s="28"/>
      <c r="G46" s="469"/>
      <c r="H46" s="470"/>
      <c r="I46" s="470"/>
      <c r="J46" s="470"/>
      <c r="K46" s="470"/>
      <c r="L46" s="470"/>
      <c r="M46" s="470"/>
      <c r="N46" s="470"/>
      <c r="O46" s="470"/>
      <c r="P46" s="470"/>
      <c r="Q46" s="470"/>
      <c r="R46" s="470"/>
      <c r="S46" s="470"/>
      <c r="T46" s="470"/>
      <c r="U46" s="470"/>
      <c r="V46" s="470"/>
      <c r="W46" s="470"/>
      <c r="X46" s="471"/>
      <c r="Y46" s="454"/>
      <c r="Z46" s="455"/>
      <c r="AA46" s="455"/>
      <c r="AB46" s="455"/>
      <c r="AC46" s="455"/>
      <c r="AD46" s="455"/>
      <c r="AE46" s="455"/>
      <c r="AF46" s="455"/>
      <c r="AG46" s="455"/>
      <c r="AH46" s="455"/>
      <c r="AI46" s="455"/>
      <c r="AJ46" s="455"/>
      <c r="AK46" s="455"/>
      <c r="AL46" s="455"/>
      <c r="AM46" s="455"/>
      <c r="AN46" s="455"/>
      <c r="AO46" s="455"/>
      <c r="AP46" s="455"/>
      <c r="AQ46" s="455"/>
      <c r="AR46" s="455"/>
      <c r="AS46" s="455"/>
      <c r="AT46" s="455"/>
      <c r="AU46" s="455"/>
      <c r="AV46" s="456"/>
      <c r="AW46" s="29"/>
    </row>
    <row r="47" spans="1:49" x14ac:dyDescent="0.2">
      <c r="A47" s="29"/>
      <c r="B47" s="457" t="s">
        <v>75</v>
      </c>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8"/>
      <c r="AI47" s="458"/>
      <c r="AJ47" s="458"/>
      <c r="AK47" s="458"/>
      <c r="AL47" s="458"/>
      <c r="AM47" s="458"/>
      <c r="AN47" s="458"/>
      <c r="AO47" s="458"/>
      <c r="AP47" s="458"/>
      <c r="AQ47" s="458"/>
      <c r="AR47" s="458"/>
      <c r="AS47" s="458"/>
      <c r="AT47" s="458"/>
      <c r="AU47" s="458"/>
      <c r="AV47" s="459"/>
      <c r="AW47" s="29"/>
    </row>
    <row r="48" spans="1:49" x14ac:dyDescent="0.2">
      <c r="A48" s="29"/>
      <c r="B48" s="460"/>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2"/>
      <c r="AW48" s="29"/>
    </row>
    <row r="49" spans="1:49" x14ac:dyDescent="0.2">
      <c r="A49" s="29"/>
      <c r="B49" s="444">
        <v>6</v>
      </c>
      <c r="C49" s="445"/>
      <c r="D49" s="30"/>
      <c r="E49" s="30"/>
      <c r="F49" s="30"/>
      <c r="G49" s="436" t="s">
        <v>76</v>
      </c>
      <c r="H49" s="437"/>
      <c r="I49" s="437"/>
      <c r="J49" s="437"/>
      <c r="K49" s="437"/>
      <c r="L49" s="437"/>
      <c r="M49" s="437"/>
      <c r="N49" s="437"/>
      <c r="O49" s="437"/>
      <c r="P49" s="437"/>
      <c r="Q49" s="437"/>
      <c r="R49" s="437"/>
      <c r="S49" s="437"/>
      <c r="T49" s="437"/>
      <c r="U49" s="437"/>
      <c r="V49" s="437"/>
      <c r="W49" s="437"/>
      <c r="X49" s="438"/>
      <c r="Y49" s="436" t="s">
        <v>77</v>
      </c>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8"/>
      <c r="AW49" s="29"/>
    </row>
    <row r="50" spans="1:49" x14ac:dyDescent="0.2">
      <c r="A50" s="29"/>
      <c r="B50" s="444"/>
      <c r="C50" s="445"/>
      <c r="D50" s="30"/>
      <c r="E50" s="30"/>
      <c r="F50" s="30"/>
      <c r="G50" s="436"/>
      <c r="H50" s="437"/>
      <c r="I50" s="437"/>
      <c r="J50" s="437"/>
      <c r="K50" s="437"/>
      <c r="L50" s="437"/>
      <c r="M50" s="437"/>
      <c r="N50" s="437"/>
      <c r="O50" s="437"/>
      <c r="P50" s="437"/>
      <c r="Q50" s="437"/>
      <c r="R50" s="437"/>
      <c r="S50" s="437"/>
      <c r="T50" s="437"/>
      <c r="U50" s="437"/>
      <c r="V50" s="437"/>
      <c r="W50" s="437"/>
      <c r="X50" s="438"/>
      <c r="Y50" s="436"/>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8"/>
      <c r="AW50" s="29"/>
    </row>
    <row r="51" spans="1:49" x14ac:dyDescent="0.2">
      <c r="A51" s="29"/>
      <c r="B51" s="446"/>
      <c r="C51" s="447"/>
      <c r="D51" s="28"/>
      <c r="E51" s="28"/>
      <c r="F51" s="28"/>
      <c r="G51" s="439"/>
      <c r="H51" s="440"/>
      <c r="I51" s="440"/>
      <c r="J51" s="440"/>
      <c r="K51" s="440"/>
      <c r="L51" s="440"/>
      <c r="M51" s="440"/>
      <c r="N51" s="440"/>
      <c r="O51" s="440"/>
      <c r="P51" s="440"/>
      <c r="Q51" s="440"/>
      <c r="R51" s="440"/>
      <c r="S51" s="440"/>
      <c r="T51" s="440"/>
      <c r="U51" s="440"/>
      <c r="V51" s="440"/>
      <c r="W51" s="440"/>
      <c r="X51" s="441"/>
      <c r="Y51" s="439"/>
      <c r="Z51" s="440"/>
      <c r="AA51" s="440"/>
      <c r="AB51" s="440"/>
      <c r="AC51" s="440"/>
      <c r="AD51" s="440"/>
      <c r="AE51" s="440"/>
      <c r="AF51" s="440"/>
      <c r="AG51" s="440"/>
      <c r="AH51" s="440"/>
      <c r="AI51" s="440"/>
      <c r="AJ51" s="440"/>
      <c r="AK51" s="440"/>
      <c r="AL51" s="440"/>
      <c r="AM51" s="440"/>
      <c r="AN51" s="440"/>
      <c r="AO51" s="440"/>
      <c r="AP51" s="440"/>
      <c r="AQ51" s="440"/>
      <c r="AR51" s="440"/>
      <c r="AS51" s="440"/>
      <c r="AT51" s="440"/>
      <c r="AU51" s="440"/>
      <c r="AV51" s="441"/>
      <c r="AW51" s="29"/>
    </row>
    <row r="52" spans="1:49" x14ac:dyDescent="0.2">
      <c r="A52" s="29"/>
      <c r="B52" s="442">
        <v>7</v>
      </c>
      <c r="C52" s="443"/>
      <c r="D52" s="27"/>
      <c r="E52" s="27"/>
      <c r="F52" s="27"/>
      <c r="G52" s="246" t="s">
        <v>78</v>
      </c>
      <c r="H52" s="434"/>
      <c r="I52" s="434"/>
      <c r="J52" s="434"/>
      <c r="K52" s="434"/>
      <c r="L52" s="434"/>
      <c r="M52" s="434"/>
      <c r="N52" s="434"/>
      <c r="O52" s="434"/>
      <c r="P52" s="434"/>
      <c r="Q52" s="434"/>
      <c r="R52" s="434"/>
      <c r="S52" s="434"/>
      <c r="T52" s="434"/>
      <c r="U52" s="434"/>
      <c r="V52" s="434"/>
      <c r="W52" s="434"/>
      <c r="X52" s="435"/>
      <c r="Y52" s="246" t="s">
        <v>79</v>
      </c>
      <c r="Z52" s="434"/>
      <c r="AA52" s="434"/>
      <c r="AB52" s="434"/>
      <c r="AC52" s="434"/>
      <c r="AD52" s="434"/>
      <c r="AE52" s="434"/>
      <c r="AF52" s="434"/>
      <c r="AG52" s="434"/>
      <c r="AH52" s="434"/>
      <c r="AI52" s="434"/>
      <c r="AJ52" s="434"/>
      <c r="AK52" s="434"/>
      <c r="AL52" s="434"/>
      <c r="AM52" s="434"/>
      <c r="AN52" s="434"/>
      <c r="AO52" s="434"/>
      <c r="AP52" s="434"/>
      <c r="AQ52" s="434"/>
      <c r="AR52" s="434"/>
      <c r="AS52" s="434"/>
      <c r="AT52" s="434"/>
      <c r="AU52" s="434"/>
      <c r="AV52" s="435"/>
      <c r="AW52" s="29"/>
    </row>
    <row r="53" spans="1:49" x14ac:dyDescent="0.2">
      <c r="A53" s="29"/>
      <c r="B53" s="444"/>
      <c r="C53" s="445"/>
      <c r="D53" s="30"/>
      <c r="E53" s="30"/>
      <c r="F53" s="30"/>
      <c r="G53" s="436"/>
      <c r="H53" s="437"/>
      <c r="I53" s="437"/>
      <c r="J53" s="437"/>
      <c r="K53" s="437"/>
      <c r="L53" s="437"/>
      <c r="M53" s="437"/>
      <c r="N53" s="437"/>
      <c r="O53" s="437"/>
      <c r="P53" s="437"/>
      <c r="Q53" s="437"/>
      <c r="R53" s="437"/>
      <c r="S53" s="437"/>
      <c r="T53" s="437"/>
      <c r="U53" s="437"/>
      <c r="V53" s="437"/>
      <c r="W53" s="437"/>
      <c r="X53" s="438"/>
      <c r="Y53" s="436"/>
      <c r="Z53" s="437"/>
      <c r="AA53" s="437"/>
      <c r="AB53" s="437"/>
      <c r="AC53" s="437"/>
      <c r="AD53" s="437"/>
      <c r="AE53" s="437"/>
      <c r="AF53" s="437"/>
      <c r="AG53" s="437"/>
      <c r="AH53" s="437"/>
      <c r="AI53" s="437"/>
      <c r="AJ53" s="437"/>
      <c r="AK53" s="437"/>
      <c r="AL53" s="437"/>
      <c r="AM53" s="437"/>
      <c r="AN53" s="437"/>
      <c r="AO53" s="437"/>
      <c r="AP53" s="437"/>
      <c r="AQ53" s="437"/>
      <c r="AR53" s="437"/>
      <c r="AS53" s="437"/>
      <c r="AT53" s="437"/>
      <c r="AU53" s="437"/>
      <c r="AV53" s="438"/>
      <c r="AW53" s="29"/>
    </row>
    <row r="54" spans="1:49" x14ac:dyDescent="0.2">
      <c r="A54" s="29"/>
      <c r="B54" s="446"/>
      <c r="C54" s="447"/>
      <c r="D54" s="28"/>
      <c r="E54" s="28"/>
      <c r="F54" s="28"/>
      <c r="G54" s="439"/>
      <c r="H54" s="440"/>
      <c r="I54" s="440"/>
      <c r="J54" s="440"/>
      <c r="K54" s="440"/>
      <c r="L54" s="440"/>
      <c r="M54" s="440"/>
      <c r="N54" s="440"/>
      <c r="O54" s="440"/>
      <c r="P54" s="440"/>
      <c r="Q54" s="440"/>
      <c r="R54" s="440"/>
      <c r="S54" s="440"/>
      <c r="T54" s="440"/>
      <c r="U54" s="440"/>
      <c r="V54" s="440"/>
      <c r="W54" s="440"/>
      <c r="X54" s="441"/>
      <c r="Y54" s="439"/>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1"/>
      <c r="AW54" s="29"/>
    </row>
    <row r="55" spans="1:49" x14ac:dyDescent="0.2">
      <c r="A55" s="29"/>
      <c r="B55" s="442">
        <v>8</v>
      </c>
      <c r="C55" s="443"/>
      <c r="D55" s="27"/>
      <c r="E55" s="27"/>
      <c r="F55" s="27"/>
      <c r="G55" s="463" t="s">
        <v>80</v>
      </c>
      <c r="H55" s="464"/>
      <c r="I55" s="464"/>
      <c r="J55" s="464"/>
      <c r="K55" s="464"/>
      <c r="L55" s="464"/>
      <c r="M55" s="464"/>
      <c r="N55" s="464"/>
      <c r="O55" s="464"/>
      <c r="P55" s="464"/>
      <c r="Q55" s="464"/>
      <c r="R55" s="464"/>
      <c r="S55" s="464"/>
      <c r="T55" s="464"/>
      <c r="U55" s="464"/>
      <c r="V55" s="464"/>
      <c r="W55" s="464"/>
      <c r="X55" s="465"/>
      <c r="Y55" s="246" t="s">
        <v>81</v>
      </c>
      <c r="Z55" s="434"/>
      <c r="AA55" s="434"/>
      <c r="AB55" s="434"/>
      <c r="AC55" s="434"/>
      <c r="AD55" s="434"/>
      <c r="AE55" s="434"/>
      <c r="AF55" s="434"/>
      <c r="AG55" s="434"/>
      <c r="AH55" s="434"/>
      <c r="AI55" s="434"/>
      <c r="AJ55" s="434"/>
      <c r="AK55" s="434"/>
      <c r="AL55" s="434"/>
      <c r="AM55" s="434"/>
      <c r="AN55" s="434"/>
      <c r="AO55" s="434"/>
      <c r="AP55" s="434"/>
      <c r="AQ55" s="434"/>
      <c r="AR55" s="434"/>
      <c r="AS55" s="434"/>
      <c r="AT55" s="434"/>
      <c r="AU55" s="434"/>
      <c r="AV55" s="435"/>
      <c r="AW55" s="29"/>
    </row>
    <row r="56" spans="1:49" x14ac:dyDescent="0.2">
      <c r="A56" s="29"/>
      <c r="B56" s="444"/>
      <c r="C56" s="445"/>
      <c r="D56" s="30"/>
      <c r="E56" s="30"/>
      <c r="F56" s="30"/>
      <c r="G56" s="466"/>
      <c r="H56" s="467"/>
      <c r="I56" s="467"/>
      <c r="J56" s="467"/>
      <c r="K56" s="467"/>
      <c r="L56" s="467"/>
      <c r="M56" s="467"/>
      <c r="N56" s="467"/>
      <c r="O56" s="467"/>
      <c r="P56" s="467"/>
      <c r="Q56" s="467"/>
      <c r="R56" s="467"/>
      <c r="S56" s="467"/>
      <c r="T56" s="467"/>
      <c r="U56" s="467"/>
      <c r="V56" s="467"/>
      <c r="W56" s="467"/>
      <c r="X56" s="468"/>
      <c r="Y56" s="436"/>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8"/>
      <c r="AW56" s="29"/>
    </row>
    <row r="57" spans="1:49" x14ac:dyDescent="0.2">
      <c r="A57" s="29"/>
      <c r="B57" s="446"/>
      <c r="C57" s="447"/>
      <c r="D57" s="28"/>
      <c r="E57" s="28"/>
      <c r="F57" s="28"/>
      <c r="G57" s="469"/>
      <c r="H57" s="470"/>
      <c r="I57" s="470"/>
      <c r="J57" s="470"/>
      <c r="K57" s="470"/>
      <c r="L57" s="470"/>
      <c r="M57" s="470"/>
      <c r="N57" s="470"/>
      <c r="O57" s="470"/>
      <c r="P57" s="470"/>
      <c r="Q57" s="470"/>
      <c r="R57" s="470"/>
      <c r="S57" s="470"/>
      <c r="T57" s="470"/>
      <c r="U57" s="470"/>
      <c r="V57" s="470"/>
      <c r="W57" s="470"/>
      <c r="X57" s="471"/>
      <c r="Y57" s="439"/>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1"/>
      <c r="AW57" s="29"/>
    </row>
    <row r="58" spans="1:49" x14ac:dyDescent="0.2">
      <c r="A58" s="29"/>
      <c r="B58" s="442">
        <v>9</v>
      </c>
      <c r="C58" s="443"/>
      <c r="D58" s="27"/>
      <c r="E58" s="27"/>
      <c r="F58" s="27"/>
      <c r="G58" s="463" t="s">
        <v>82</v>
      </c>
      <c r="H58" s="464"/>
      <c r="I58" s="464"/>
      <c r="J58" s="464"/>
      <c r="K58" s="464"/>
      <c r="L58" s="464"/>
      <c r="M58" s="464"/>
      <c r="N58" s="464"/>
      <c r="O58" s="464"/>
      <c r="P58" s="464"/>
      <c r="Q58" s="464"/>
      <c r="R58" s="464"/>
      <c r="S58" s="464"/>
      <c r="T58" s="464"/>
      <c r="U58" s="464"/>
      <c r="V58" s="464"/>
      <c r="W58" s="464"/>
      <c r="X58" s="465"/>
      <c r="Y58" s="246" t="s">
        <v>83</v>
      </c>
      <c r="Z58" s="434"/>
      <c r="AA58" s="434"/>
      <c r="AB58" s="434"/>
      <c r="AC58" s="434"/>
      <c r="AD58" s="434"/>
      <c r="AE58" s="434"/>
      <c r="AF58" s="434"/>
      <c r="AG58" s="434"/>
      <c r="AH58" s="434"/>
      <c r="AI58" s="434"/>
      <c r="AJ58" s="434"/>
      <c r="AK58" s="434"/>
      <c r="AL58" s="434"/>
      <c r="AM58" s="434"/>
      <c r="AN58" s="434"/>
      <c r="AO58" s="434"/>
      <c r="AP58" s="434"/>
      <c r="AQ58" s="434"/>
      <c r="AR58" s="434"/>
      <c r="AS58" s="434"/>
      <c r="AT58" s="434"/>
      <c r="AU58" s="434"/>
      <c r="AV58" s="435"/>
      <c r="AW58" s="29"/>
    </row>
    <row r="59" spans="1:49" x14ac:dyDescent="0.2">
      <c r="A59" s="29"/>
      <c r="B59" s="444"/>
      <c r="C59" s="445"/>
      <c r="D59" s="30"/>
      <c r="E59" s="30"/>
      <c r="F59" s="30"/>
      <c r="G59" s="466"/>
      <c r="H59" s="467"/>
      <c r="I59" s="467"/>
      <c r="J59" s="467"/>
      <c r="K59" s="467"/>
      <c r="L59" s="467"/>
      <c r="M59" s="467"/>
      <c r="N59" s="467"/>
      <c r="O59" s="467"/>
      <c r="P59" s="467"/>
      <c r="Q59" s="467"/>
      <c r="R59" s="467"/>
      <c r="S59" s="467"/>
      <c r="T59" s="467"/>
      <c r="U59" s="467"/>
      <c r="V59" s="467"/>
      <c r="W59" s="467"/>
      <c r="X59" s="468"/>
      <c r="Y59" s="436"/>
      <c r="Z59" s="437"/>
      <c r="AA59" s="437"/>
      <c r="AB59" s="437"/>
      <c r="AC59" s="437"/>
      <c r="AD59" s="437"/>
      <c r="AE59" s="437"/>
      <c r="AF59" s="437"/>
      <c r="AG59" s="437"/>
      <c r="AH59" s="437"/>
      <c r="AI59" s="437"/>
      <c r="AJ59" s="437"/>
      <c r="AK59" s="437"/>
      <c r="AL59" s="437"/>
      <c r="AM59" s="437"/>
      <c r="AN59" s="437"/>
      <c r="AO59" s="437"/>
      <c r="AP59" s="437"/>
      <c r="AQ59" s="437"/>
      <c r="AR59" s="437"/>
      <c r="AS59" s="437"/>
      <c r="AT59" s="437"/>
      <c r="AU59" s="437"/>
      <c r="AV59" s="438"/>
      <c r="AW59" s="29"/>
    </row>
    <row r="60" spans="1:49" x14ac:dyDescent="0.2">
      <c r="A60" s="29"/>
      <c r="B60" s="444"/>
      <c r="C60" s="445"/>
      <c r="D60" s="30"/>
      <c r="E60" s="30"/>
      <c r="F60" s="30"/>
      <c r="G60" s="466"/>
      <c r="H60" s="467"/>
      <c r="I60" s="467"/>
      <c r="J60" s="467"/>
      <c r="K60" s="467"/>
      <c r="L60" s="467"/>
      <c r="M60" s="467"/>
      <c r="N60" s="467"/>
      <c r="O60" s="467"/>
      <c r="P60" s="467"/>
      <c r="Q60" s="467"/>
      <c r="R60" s="467"/>
      <c r="S60" s="467"/>
      <c r="T60" s="467"/>
      <c r="U60" s="467"/>
      <c r="V60" s="467"/>
      <c r="W60" s="467"/>
      <c r="X60" s="468"/>
      <c r="Y60" s="436"/>
      <c r="Z60" s="437"/>
      <c r="AA60" s="437"/>
      <c r="AB60" s="437"/>
      <c r="AC60" s="437"/>
      <c r="AD60" s="437"/>
      <c r="AE60" s="437"/>
      <c r="AF60" s="437"/>
      <c r="AG60" s="437"/>
      <c r="AH60" s="437"/>
      <c r="AI60" s="437"/>
      <c r="AJ60" s="437"/>
      <c r="AK60" s="437"/>
      <c r="AL60" s="437"/>
      <c r="AM60" s="437"/>
      <c r="AN60" s="437"/>
      <c r="AO60" s="437"/>
      <c r="AP60" s="437"/>
      <c r="AQ60" s="437"/>
      <c r="AR60" s="437"/>
      <c r="AS60" s="437"/>
      <c r="AT60" s="437"/>
      <c r="AU60" s="437"/>
      <c r="AV60" s="438"/>
      <c r="AW60" s="29"/>
    </row>
    <row r="61" spans="1:49" x14ac:dyDescent="0.2">
      <c r="A61" s="29"/>
      <c r="B61" s="446"/>
      <c r="C61" s="447"/>
      <c r="D61" s="28"/>
      <c r="E61" s="28"/>
      <c r="F61" s="28"/>
      <c r="G61" s="469"/>
      <c r="H61" s="470"/>
      <c r="I61" s="470"/>
      <c r="J61" s="470"/>
      <c r="K61" s="470"/>
      <c r="L61" s="470"/>
      <c r="M61" s="470"/>
      <c r="N61" s="470"/>
      <c r="O61" s="470"/>
      <c r="P61" s="470"/>
      <c r="Q61" s="470"/>
      <c r="R61" s="470"/>
      <c r="S61" s="470"/>
      <c r="T61" s="470"/>
      <c r="U61" s="470"/>
      <c r="V61" s="470"/>
      <c r="W61" s="470"/>
      <c r="X61" s="471"/>
      <c r="Y61" s="439"/>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1"/>
      <c r="AW61" s="29"/>
    </row>
    <row r="62" spans="1:49" x14ac:dyDescent="0.2">
      <c r="A62" s="29"/>
      <c r="B62" s="442">
        <v>10</v>
      </c>
      <c r="C62" s="443"/>
      <c r="D62" s="27"/>
      <c r="E62" s="27"/>
      <c r="F62" s="27"/>
      <c r="G62" s="463" t="s">
        <v>137</v>
      </c>
      <c r="H62" s="464"/>
      <c r="I62" s="464"/>
      <c r="J62" s="464"/>
      <c r="K62" s="464"/>
      <c r="L62" s="464"/>
      <c r="M62" s="464"/>
      <c r="N62" s="464"/>
      <c r="O62" s="464"/>
      <c r="P62" s="464"/>
      <c r="Q62" s="464"/>
      <c r="R62" s="464"/>
      <c r="S62" s="464"/>
      <c r="T62" s="464"/>
      <c r="U62" s="464"/>
      <c r="V62" s="464"/>
      <c r="W62" s="464"/>
      <c r="X62" s="465"/>
      <c r="Y62" s="246" t="s">
        <v>136</v>
      </c>
      <c r="Z62" s="434"/>
      <c r="AA62" s="434"/>
      <c r="AB62" s="434"/>
      <c r="AC62" s="434"/>
      <c r="AD62" s="434"/>
      <c r="AE62" s="434"/>
      <c r="AF62" s="434"/>
      <c r="AG62" s="434"/>
      <c r="AH62" s="434"/>
      <c r="AI62" s="434"/>
      <c r="AJ62" s="434"/>
      <c r="AK62" s="434"/>
      <c r="AL62" s="434"/>
      <c r="AM62" s="434"/>
      <c r="AN62" s="434"/>
      <c r="AO62" s="434"/>
      <c r="AP62" s="434"/>
      <c r="AQ62" s="434"/>
      <c r="AR62" s="434"/>
      <c r="AS62" s="434"/>
      <c r="AT62" s="434"/>
      <c r="AU62" s="434"/>
      <c r="AV62" s="435"/>
      <c r="AW62" s="29"/>
    </row>
    <row r="63" spans="1:49" x14ac:dyDescent="0.2">
      <c r="A63" s="29"/>
      <c r="B63" s="444"/>
      <c r="C63" s="445"/>
      <c r="D63" s="30"/>
      <c r="E63" s="30"/>
      <c r="F63" s="30"/>
      <c r="G63" s="466"/>
      <c r="H63" s="467"/>
      <c r="I63" s="467"/>
      <c r="J63" s="467"/>
      <c r="K63" s="467"/>
      <c r="L63" s="467"/>
      <c r="M63" s="467"/>
      <c r="N63" s="467"/>
      <c r="O63" s="467"/>
      <c r="P63" s="467"/>
      <c r="Q63" s="467"/>
      <c r="R63" s="467"/>
      <c r="S63" s="467"/>
      <c r="T63" s="467"/>
      <c r="U63" s="467"/>
      <c r="V63" s="467"/>
      <c r="W63" s="467"/>
      <c r="X63" s="468"/>
      <c r="Y63" s="436"/>
      <c r="Z63" s="437"/>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8"/>
      <c r="AW63" s="29"/>
    </row>
    <row r="64" spans="1:49" x14ac:dyDescent="0.2">
      <c r="A64" s="29"/>
      <c r="B64" s="444"/>
      <c r="C64" s="445"/>
      <c r="D64" s="30"/>
      <c r="E64" s="30"/>
      <c r="F64" s="30"/>
      <c r="G64" s="466"/>
      <c r="H64" s="467"/>
      <c r="I64" s="467"/>
      <c r="J64" s="467"/>
      <c r="K64" s="467"/>
      <c r="L64" s="467"/>
      <c r="M64" s="467"/>
      <c r="N64" s="467"/>
      <c r="O64" s="467"/>
      <c r="P64" s="467"/>
      <c r="Q64" s="467"/>
      <c r="R64" s="467"/>
      <c r="S64" s="467"/>
      <c r="T64" s="467"/>
      <c r="U64" s="467"/>
      <c r="V64" s="467"/>
      <c r="W64" s="467"/>
      <c r="X64" s="468"/>
      <c r="Y64" s="436"/>
      <c r="Z64" s="437"/>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8"/>
      <c r="AW64" s="29"/>
    </row>
    <row r="65" spans="1:49" x14ac:dyDescent="0.2">
      <c r="A65" s="29"/>
      <c r="B65" s="446"/>
      <c r="C65" s="447"/>
      <c r="D65" s="28"/>
      <c r="E65" s="28"/>
      <c r="F65" s="28"/>
      <c r="G65" s="469"/>
      <c r="H65" s="470"/>
      <c r="I65" s="470"/>
      <c r="J65" s="470"/>
      <c r="K65" s="470"/>
      <c r="L65" s="470"/>
      <c r="M65" s="470"/>
      <c r="N65" s="470"/>
      <c r="O65" s="470"/>
      <c r="P65" s="470"/>
      <c r="Q65" s="470"/>
      <c r="R65" s="470"/>
      <c r="S65" s="470"/>
      <c r="T65" s="470"/>
      <c r="U65" s="470"/>
      <c r="V65" s="470"/>
      <c r="W65" s="470"/>
      <c r="X65" s="471"/>
      <c r="Y65" s="439"/>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1"/>
      <c r="AW65" s="29"/>
    </row>
    <row r="66" spans="1:49"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row>
    <row r="67" spans="1:49" x14ac:dyDescent="0.2">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row>
    <row r="68" spans="1:49" ht="12" customHeight="1" x14ac:dyDescent="0.2">
      <c r="A68" s="472" t="s">
        <v>63</v>
      </c>
      <c r="B68" s="473"/>
      <c r="C68" s="473"/>
      <c r="D68" s="473"/>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3"/>
      <c r="AL68" s="473"/>
      <c r="AM68" s="473"/>
      <c r="AN68" s="473"/>
      <c r="AO68" s="473"/>
      <c r="AP68" s="473"/>
      <c r="AQ68" s="473"/>
      <c r="AR68" s="473"/>
      <c r="AS68" s="473"/>
      <c r="AT68" s="473"/>
      <c r="AU68" s="473"/>
      <c r="AV68" s="473"/>
      <c r="AW68" s="474"/>
    </row>
    <row r="69" spans="1:49" ht="12" customHeight="1" x14ac:dyDescent="0.2">
      <c r="A69" s="475"/>
      <c r="B69" s="476"/>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7"/>
    </row>
    <row r="70" spans="1:49" x14ac:dyDescent="0.2">
      <c r="A70" s="247" t="str">
        <f>"【"&amp;製品カテゴリ&amp;"】"</f>
        <v>【テーブル式スポット溶接機】</v>
      </c>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9"/>
      <c r="Z70" s="29"/>
      <c r="AA70" s="29"/>
      <c r="AB70" s="29"/>
      <c r="AC70" s="29"/>
      <c r="AD70" s="29"/>
      <c r="AE70" s="29"/>
      <c r="AF70" s="29"/>
      <c r="AG70" s="29"/>
      <c r="AH70" s="29"/>
      <c r="AI70" s="29"/>
      <c r="AJ70" s="29"/>
      <c r="AK70" s="29"/>
      <c r="AL70" s="29"/>
      <c r="AM70" s="29"/>
      <c r="AN70" s="29"/>
      <c r="AO70" s="29"/>
      <c r="AP70" s="29"/>
      <c r="AQ70" s="29"/>
      <c r="AR70" s="29"/>
      <c r="AS70" s="265" t="s">
        <v>49</v>
      </c>
      <c r="AT70" s="265"/>
      <c r="AU70" s="265"/>
      <c r="AV70" s="265"/>
      <c r="AW70" s="265"/>
    </row>
    <row r="71" spans="1:49" x14ac:dyDescent="0.2">
      <c r="A71" s="244"/>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9"/>
      <c r="Z71" s="29"/>
      <c r="AA71" s="29"/>
      <c r="AB71" s="29"/>
      <c r="AC71" s="29"/>
      <c r="AD71" s="29"/>
      <c r="AE71" s="29"/>
      <c r="AF71" s="29"/>
      <c r="AG71" s="29"/>
      <c r="AH71" s="29"/>
      <c r="AI71" s="29"/>
      <c r="AJ71" s="29"/>
      <c r="AK71" s="29"/>
      <c r="AL71" s="29"/>
      <c r="AM71" s="29"/>
      <c r="AN71" s="29"/>
      <c r="AO71" s="29"/>
      <c r="AP71" s="29"/>
      <c r="AQ71" s="29"/>
      <c r="AR71" s="29"/>
      <c r="AS71" s="266"/>
      <c r="AT71" s="266"/>
      <c r="AU71" s="266"/>
      <c r="AV71" s="266"/>
      <c r="AW71" s="266"/>
    </row>
    <row r="72" spans="1:49" x14ac:dyDescent="0.2">
      <c r="A72" s="29"/>
      <c r="B72" s="244" t="s">
        <v>84</v>
      </c>
      <c r="C72" s="244"/>
      <c r="D72" s="244"/>
      <c r="E72" s="244"/>
      <c r="F72" s="244"/>
      <c r="G72" s="244"/>
      <c r="H72" s="244"/>
      <c r="I72" s="244"/>
      <c r="J72" s="244"/>
      <c r="K72" s="244"/>
      <c r="L72" s="244"/>
      <c r="M72" s="244"/>
      <c r="N72" s="244"/>
      <c r="O72" s="244"/>
      <c r="P72" s="244"/>
      <c r="Q72" s="244"/>
      <c r="R72" s="244"/>
      <c r="S72" s="244"/>
      <c r="T72" s="244"/>
      <c r="U72" s="244"/>
      <c r="V72" s="244"/>
      <c r="W72" s="244"/>
      <c r="X72" s="244"/>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row>
    <row r="73" spans="1:49" x14ac:dyDescent="0.2">
      <c r="A73" s="29"/>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row>
    <row r="74" spans="1:49" x14ac:dyDescent="0.2">
      <c r="A74" s="29"/>
      <c r="B74" s="244" t="s">
        <v>85</v>
      </c>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9"/>
    </row>
    <row r="75" spans="1:49" x14ac:dyDescent="0.2">
      <c r="A75" s="29"/>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9"/>
    </row>
    <row r="76" spans="1:49" x14ac:dyDescent="0.2">
      <c r="A76" s="29"/>
      <c r="B76" s="244" t="s">
        <v>86</v>
      </c>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9"/>
    </row>
    <row r="77" spans="1:49" x14ac:dyDescent="0.2">
      <c r="A77" s="29"/>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9"/>
    </row>
    <row r="78" spans="1:49" x14ac:dyDescent="0.2">
      <c r="A78" s="29"/>
      <c r="B78" s="244" t="s">
        <v>87</v>
      </c>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9"/>
    </row>
    <row r="79" spans="1:49" x14ac:dyDescent="0.2">
      <c r="A79" s="29"/>
      <c r="B79" s="245"/>
      <c r="C79" s="245"/>
      <c r="D79" s="245"/>
      <c r="E79" s="245"/>
      <c r="F79" s="245"/>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9"/>
    </row>
    <row r="80" spans="1:49" x14ac:dyDescent="0.2">
      <c r="A80" s="29"/>
      <c r="B80" s="478" t="s">
        <v>54</v>
      </c>
      <c r="C80" s="478"/>
      <c r="D80" s="307" t="s">
        <v>65</v>
      </c>
      <c r="E80" s="308"/>
      <c r="F80" s="317"/>
      <c r="G80" s="478" t="s">
        <v>66</v>
      </c>
      <c r="H80" s="478"/>
      <c r="I80" s="478"/>
      <c r="J80" s="478"/>
      <c r="K80" s="478"/>
      <c r="L80" s="478"/>
      <c r="M80" s="478"/>
      <c r="N80" s="478"/>
      <c r="O80" s="478"/>
      <c r="P80" s="478"/>
      <c r="Q80" s="478"/>
      <c r="R80" s="478"/>
      <c r="S80" s="478"/>
      <c r="T80" s="478"/>
      <c r="U80" s="478"/>
      <c r="V80" s="478"/>
      <c r="W80" s="478"/>
      <c r="X80" s="478"/>
      <c r="Y80" s="478"/>
      <c r="Z80" s="478"/>
      <c r="AA80" s="478"/>
      <c r="AB80" s="478"/>
      <c r="AC80" s="478"/>
      <c r="AD80" s="478"/>
      <c r="AE80" s="478"/>
      <c r="AF80" s="478"/>
      <c r="AG80" s="478"/>
      <c r="AH80" s="478"/>
      <c r="AI80" s="478"/>
      <c r="AJ80" s="478"/>
      <c r="AK80" s="478"/>
      <c r="AL80" s="29"/>
      <c r="AM80" s="29"/>
      <c r="AN80" s="29"/>
      <c r="AO80" s="29"/>
      <c r="AP80" s="29"/>
      <c r="AQ80" s="29"/>
      <c r="AR80" s="29"/>
      <c r="AS80" s="29"/>
      <c r="AT80" s="29"/>
      <c r="AU80" s="29"/>
      <c r="AV80" s="29"/>
      <c r="AW80" s="29"/>
    </row>
    <row r="81" spans="1:49" x14ac:dyDescent="0.2">
      <c r="A81" s="29"/>
      <c r="B81" s="478"/>
      <c r="C81" s="478"/>
      <c r="D81" s="309"/>
      <c r="E81" s="310"/>
      <c r="F81" s="318"/>
      <c r="G81" s="478"/>
      <c r="H81" s="478"/>
      <c r="I81" s="478"/>
      <c r="J81" s="478"/>
      <c r="K81" s="478"/>
      <c r="L81" s="478"/>
      <c r="M81" s="478"/>
      <c r="N81" s="478"/>
      <c r="O81" s="478"/>
      <c r="P81" s="478"/>
      <c r="Q81" s="478"/>
      <c r="R81" s="478"/>
      <c r="S81" s="478"/>
      <c r="T81" s="478"/>
      <c r="U81" s="478"/>
      <c r="V81" s="478"/>
      <c r="W81" s="478"/>
      <c r="X81" s="478"/>
      <c r="Y81" s="478"/>
      <c r="Z81" s="478"/>
      <c r="AA81" s="478"/>
      <c r="AB81" s="478"/>
      <c r="AC81" s="478"/>
      <c r="AD81" s="478"/>
      <c r="AE81" s="478"/>
      <c r="AF81" s="478"/>
      <c r="AG81" s="478"/>
      <c r="AH81" s="478"/>
      <c r="AI81" s="478"/>
      <c r="AJ81" s="478"/>
      <c r="AK81" s="478"/>
      <c r="AL81" s="29"/>
      <c r="AM81" s="29"/>
      <c r="AN81" s="29"/>
      <c r="AO81" s="29"/>
      <c r="AP81" s="29"/>
      <c r="AQ81" s="29"/>
      <c r="AR81" s="29"/>
      <c r="AS81" s="29"/>
      <c r="AT81" s="29"/>
      <c r="AU81" s="29"/>
      <c r="AV81" s="29"/>
      <c r="AW81" s="29"/>
    </row>
    <row r="82" spans="1:49" ht="12" customHeight="1" x14ac:dyDescent="0.2">
      <c r="A82" s="29"/>
      <c r="B82" s="444">
        <v>1</v>
      </c>
      <c r="C82" s="445"/>
      <c r="D82" s="30"/>
      <c r="E82" s="30"/>
      <c r="F82" s="30"/>
      <c r="G82" s="481" t="s">
        <v>88</v>
      </c>
      <c r="H82" s="481"/>
      <c r="I82" s="481"/>
      <c r="J82" s="481"/>
      <c r="K82" s="481"/>
      <c r="L82" s="481"/>
      <c r="M82" s="481"/>
      <c r="N82" s="481"/>
      <c r="O82" s="481"/>
      <c r="P82" s="481"/>
      <c r="Q82" s="481"/>
      <c r="R82" s="481"/>
      <c r="S82" s="481"/>
      <c r="T82" s="481"/>
      <c r="U82" s="481"/>
      <c r="V82" s="481"/>
      <c r="W82" s="481"/>
      <c r="X82" s="481"/>
      <c r="Y82" s="481"/>
      <c r="Z82" s="481"/>
      <c r="AA82" s="481"/>
      <c r="AB82" s="481"/>
      <c r="AC82" s="481"/>
      <c r="AD82" s="481"/>
      <c r="AE82" s="481"/>
      <c r="AF82" s="481"/>
      <c r="AG82" s="481"/>
      <c r="AH82" s="481"/>
      <c r="AI82" s="481"/>
      <c r="AJ82" s="481"/>
      <c r="AK82" s="481"/>
      <c r="AL82" s="29"/>
      <c r="AM82" s="29"/>
      <c r="AN82" s="29"/>
      <c r="AO82" s="29"/>
      <c r="AP82" s="29"/>
      <c r="AQ82" s="29"/>
      <c r="AR82" s="29"/>
      <c r="AS82" s="29"/>
      <c r="AT82" s="29"/>
      <c r="AU82" s="29"/>
      <c r="AV82" s="29"/>
      <c r="AW82" s="29"/>
    </row>
    <row r="83" spans="1:49" x14ac:dyDescent="0.2">
      <c r="A83" s="29"/>
      <c r="B83" s="444"/>
      <c r="C83" s="445"/>
      <c r="D83" s="30"/>
      <c r="E83" s="30"/>
      <c r="F83" s="30"/>
      <c r="G83" s="481"/>
      <c r="H83" s="481"/>
      <c r="I83" s="481"/>
      <c r="J83" s="481"/>
      <c r="K83" s="481"/>
      <c r="L83" s="481"/>
      <c r="M83" s="481"/>
      <c r="N83" s="481"/>
      <c r="O83" s="481"/>
      <c r="P83" s="481"/>
      <c r="Q83" s="481"/>
      <c r="R83" s="481"/>
      <c r="S83" s="481"/>
      <c r="T83" s="481"/>
      <c r="U83" s="481"/>
      <c r="V83" s="481"/>
      <c r="W83" s="481"/>
      <c r="X83" s="481"/>
      <c r="Y83" s="481"/>
      <c r="Z83" s="481"/>
      <c r="AA83" s="481"/>
      <c r="AB83" s="481"/>
      <c r="AC83" s="481"/>
      <c r="AD83" s="481"/>
      <c r="AE83" s="481"/>
      <c r="AF83" s="481"/>
      <c r="AG83" s="481"/>
      <c r="AH83" s="481"/>
      <c r="AI83" s="481"/>
      <c r="AJ83" s="481"/>
      <c r="AK83" s="481"/>
      <c r="AL83" s="29"/>
      <c r="AM83" s="29"/>
      <c r="AN83" s="29"/>
      <c r="AO83" s="29"/>
      <c r="AP83" s="29"/>
      <c r="AQ83" s="29"/>
      <c r="AR83" s="29"/>
      <c r="AS83" s="29"/>
      <c r="AT83" s="29"/>
      <c r="AU83" s="29"/>
      <c r="AV83" s="29"/>
      <c r="AW83" s="29"/>
    </row>
    <row r="84" spans="1:49" x14ac:dyDescent="0.2">
      <c r="A84" s="29"/>
      <c r="B84" s="446"/>
      <c r="C84" s="447"/>
      <c r="D84" s="28"/>
      <c r="E84" s="28"/>
      <c r="F84" s="28"/>
      <c r="G84" s="481"/>
      <c r="H84" s="481"/>
      <c r="I84" s="481"/>
      <c r="J84" s="481"/>
      <c r="K84" s="481"/>
      <c r="L84" s="481"/>
      <c r="M84" s="481"/>
      <c r="N84" s="481"/>
      <c r="O84" s="481"/>
      <c r="P84" s="481"/>
      <c r="Q84" s="481"/>
      <c r="R84" s="481"/>
      <c r="S84" s="481"/>
      <c r="T84" s="481"/>
      <c r="U84" s="481"/>
      <c r="V84" s="481"/>
      <c r="W84" s="481"/>
      <c r="X84" s="481"/>
      <c r="Y84" s="481"/>
      <c r="Z84" s="481"/>
      <c r="AA84" s="481"/>
      <c r="AB84" s="481"/>
      <c r="AC84" s="481"/>
      <c r="AD84" s="481"/>
      <c r="AE84" s="481"/>
      <c r="AF84" s="481"/>
      <c r="AG84" s="481"/>
      <c r="AH84" s="481"/>
      <c r="AI84" s="481"/>
      <c r="AJ84" s="481"/>
      <c r="AK84" s="481"/>
      <c r="AL84" s="29"/>
      <c r="AM84" s="29"/>
      <c r="AN84" s="29"/>
      <c r="AO84" s="29"/>
      <c r="AP84" s="29"/>
      <c r="AQ84" s="29"/>
      <c r="AR84" s="29"/>
      <c r="AS84" s="29"/>
      <c r="AT84" s="29"/>
      <c r="AU84" s="29"/>
      <c r="AV84" s="29"/>
      <c r="AW84" s="29"/>
    </row>
    <row r="85" spans="1:49" x14ac:dyDescent="0.2">
      <c r="A85" s="29"/>
      <c r="B85" s="442">
        <v>2</v>
      </c>
      <c r="C85" s="443"/>
      <c r="D85" s="27"/>
      <c r="E85" s="27"/>
      <c r="F85" s="27"/>
      <c r="G85" s="481" t="s">
        <v>89</v>
      </c>
      <c r="H85" s="481"/>
      <c r="I85" s="481"/>
      <c r="J85" s="481"/>
      <c r="K85" s="481"/>
      <c r="L85" s="481"/>
      <c r="M85" s="481"/>
      <c r="N85" s="481"/>
      <c r="O85" s="481"/>
      <c r="P85" s="481"/>
      <c r="Q85" s="481"/>
      <c r="R85" s="481"/>
      <c r="S85" s="481"/>
      <c r="T85" s="481"/>
      <c r="U85" s="481"/>
      <c r="V85" s="481"/>
      <c r="W85" s="481"/>
      <c r="X85" s="481"/>
      <c r="Y85" s="481"/>
      <c r="Z85" s="481"/>
      <c r="AA85" s="481"/>
      <c r="AB85" s="481"/>
      <c r="AC85" s="481"/>
      <c r="AD85" s="481"/>
      <c r="AE85" s="481"/>
      <c r="AF85" s="481"/>
      <c r="AG85" s="481"/>
      <c r="AH85" s="481"/>
      <c r="AI85" s="481"/>
      <c r="AJ85" s="481"/>
      <c r="AK85" s="481"/>
      <c r="AL85" s="29"/>
      <c r="AM85" s="29"/>
      <c r="AN85" s="29"/>
      <c r="AO85" s="29"/>
      <c r="AP85" s="29"/>
      <c r="AQ85" s="29"/>
      <c r="AR85" s="29"/>
      <c r="AS85" s="29"/>
      <c r="AT85" s="29"/>
      <c r="AU85" s="29"/>
      <c r="AV85" s="29"/>
      <c r="AW85" s="29"/>
    </row>
    <row r="86" spans="1:49" x14ac:dyDescent="0.2">
      <c r="A86" s="29"/>
      <c r="B86" s="444"/>
      <c r="C86" s="445"/>
      <c r="D86" s="30"/>
      <c r="E86" s="30"/>
      <c r="F86" s="30"/>
      <c r="G86" s="481"/>
      <c r="H86" s="481"/>
      <c r="I86" s="481"/>
      <c r="J86" s="481"/>
      <c r="K86" s="481"/>
      <c r="L86" s="481"/>
      <c r="M86" s="481"/>
      <c r="N86" s="481"/>
      <c r="O86" s="481"/>
      <c r="P86" s="481"/>
      <c r="Q86" s="481"/>
      <c r="R86" s="481"/>
      <c r="S86" s="481"/>
      <c r="T86" s="481"/>
      <c r="U86" s="481"/>
      <c r="V86" s="481"/>
      <c r="W86" s="481"/>
      <c r="X86" s="481"/>
      <c r="Y86" s="481"/>
      <c r="Z86" s="481"/>
      <c r="AA86" s="481"/>
      <c r="AB86" s="481"/>
      <c r="AC86" s="481"/>
      <c r="AD86" s="481"/>
      <c r="AE86" s="481"/>
      <c r="AF86" s="481"/>
      <c r="AG86" s="481"/>
      <c r="AH86" s="481"/>
      <c r="AI86" s="481"/>
      <c r="AJ86" s="481"/>
      <c r="AK86" s="481"/>
      <c r="AL86" s="29"/>
      <c r="AM86" s="29"/>
      <c r="AN86" s="29"/>
      <c r="AO86" s="29"/>
      <c r="AP86" s="29"/>
      <c r="AQ86" s="29"/>
      <c r="AR86" s="29"/>
      <c r="AS86" s="29"/>
      <c r="AT86" s="29"/>
      <c r="AU86" s="29"/>
      <c r="AV86" s="29"/>
      <c r="AW86" s="29"/>
    </row>
    <row r="87" spans="1:49" x14ac:dyDescent="0.2">
      <c r="A87" s="29"/>
      <c r="B87" s="446"/>
      <c r="C87" s="447"/>
      <c r="D87" s="28"/>
      <c r="E87" s="28"/>
      <c r="F87" s="28"/>
      <c r="G87" s="481"/>
      <c r="H87" s="481"/>
      <c r="I87" s="481"/>
      <c r="J87" s="481"/>
      <c r="K87" s="481"/>
      <c r="L87" s="481"/>
      <c r="M87" s="481"/>
      <c r="N87" s="481"/>
      <c r="O87" s="481"/>
      <c r="P87" s="481"/>
      <c r="Q87" s="481"/>
      <c r="R87" s="481"/>
      <c r="S87" s="481"/>
      <c r="T87" s="481"/>
      <c r="U87" s="481"/>
      <c r="V87" s="481"/>
      <c r="W87" s="481"/>
      <c r="X87" s="481"/>
      <c r="Y87" s="481"/>
      <c r="Z87" s="481"/>
      <c r="AA87" s="481"/>
      <c r="AB87" s="481"/>
      <c r="AC87" s="481"/>
      <c r="AD87" s="481"/>
      <c r="AE87" s="481"/>
      <c r="AF87" s="481"/>
      <c r="AG87" s="481"/>
      <c r="AH87" s="481"/>
      <c r="AI87" s="481"/>
      <c r="AJ87" s="481"/>
      <c r="AK87" s="481"/>
      <c r="AL87" s="29"/>
      <c r="AM87" s="29"/>
      <c r="AN87" s="29"/>
      <c r="AO87" s="29"/>
      <c r="AP87" s="29"/>
      <c r="AQ87" s="29"/>
      <c r="AR87" s="29"/>
      <c r="AS87" s="29"/>
      <c r="AT87" s="29"/>
      <c r="AU87" s="29"/>
      <c r="AV87" s="29"/>
      <c r="AW87" s="29"/>
    </row>
    <row r="88" spans="1:49" x14ac:dyDescent="0.2">
      <c r="A88" s="29"/>
      <c r="B88" s="442">
        <v>3</v>
      </c>
      <c r="C88" s="443"/>
      <c r="D88" s="27"/>
      <c r="E88" s="27"/>
      <c r="F88" s="27"/>
      <c r="G88" s="481" t="s">
        <v>90</v>
      </c>
      <c r="H88" s="481"/>
      <c r="I88" s="481"/>
      <c r="J88" s="481"/>
      <c r="K88" s="481"/>
      <c r="L88" s="481"/>
      <c r="M88" s="481"/>
      <c r="N88" s="481"/>
      <c r="O88" s="481"/>
      <c r="P88" s="481"/>
      <c r="Q88" s="481"/>
      <c r="R88" s="481"/>
      <c r="S88" s="481"/>
      <c r="T88" s="481"/>
      <c r="U88" s="481"/>
      <c r="V88" s="481"/>
      <c r="W88" s="481"/>
      <c r="X88" s="481"/>
      <c r="Y88" s="481"/>
      <c r="Z88" s="481"/>
      <c r="AA88" s="481"/>
      <c r="AB88" s="481"/>
      <c r="AC88" s="481"/>
      <c r="AD88" s="481"/>
      <c r="AE88" s="481"/>
      <c r="AF88" s="481"/>
      <c r="AG88" s="481"/>
      <c r="AH88" s="481"/>
      <c r="AI88" s="481"/>
      <c r="AJ88" s="481"/>
      <c r="AK88" s="481"/>
      <c r="AL88" s="29"/>
      <c r="AM88" s="29"/>
      <c r="AN88" s="29"/>
      <c r="AO88" s="29"/>
      <c r="AP88" s="29"/>
      <c r="AQ88" s="29"/>
      <c r="AR88" s="29"/>
      <c r="AS88" s="29"/>
      <c r="AT88" s="29"/>
      <c r="AU88" s="29"/>
      <c r="AV88" s="29"/>
      <c r="AW88" s="29"/>
    </row>
    <row r="89" spans="1:49" x14ac:dyDescent="0.2">
      <c r="A89" s="29"/>
      <c r="B89" s="444"/>
      <c r="C89" s="445"/>
      <c r="D89" s="30"/>
      <c r="E89" s="30"/>
      <c r="F89" s="30"/>
      <c r="G89" s="481"/>
      <c r="H89" s="481"/>
      <c r="I89" s="481"/>
      <c r="J89" s="481"/>
      <c r="K89" s="481"/>
      <c r="L89" s="481"/>
      <c r="M89" s="481"/>
      <c r="N89" s="481"/>
      <c r="O89" s="481"/>
      <c r="P89" s="481"/>
      <c r="Q89" s="481"/>
      <c r="R89" s="481"/>
      <c r="S89" s="481"/>
      <c r="T89" s="481"/>
      <c r="U89" s="481"/>
      <c r="V89" s="481"/>
      <c r="W89" s="481"/>
      <c r="X89" s="481"/>
      <c r="Y89" s="481"/>
      <c r="Z89" s="481"/>
      <c r="AA89" s="481"/>
      <c r="AB89" s="481"/>
      <c r="AC89" s="481"/>
      <c r="AD89" s="481"/>
      <c r="AE89" s="481"/>
      <c r="AF89" s="481"/>
      <c r="AG89" s="481"/>
      <c r="AH89" s="481"/>
      <c r="AI89" s="481"/>
      <c r="AJ89" s="481"/>
      <c r="AK89" s="481"/>
      <c r="AL89" s="29"/>
      <c r="AM89" s="29"/>
      <c r="AN89" s="29"/>
      <c r="AO89" s="29"/>
      <c r="AP89" s="29"/>
      <c r="AQ89" s="29"/>
      <c r="AR89" s="29"/>
      <c r="AS89" s="29"/>
      <c r="AT89" s="29"/>
      <c r="AU89" s="29"/>
      <c r="AV89" s="29"/>
      <c r="AW89" s="29"/>
    </row>
    <row r="90" spans="1:49" x14ac:dyDescent="0.2">
      <c r="A90" s="29"/>
      <c r="B90" s="446"/>
      <c r="C90" s="447"/>
      <c r="D90" s="28"/>
      <c r="E90" s="28"/>
      <c r="F90" s="28"/>
      <c r="G90" s="481"/>
      <c r="H90" s="481"/>
      <c r="I90" s="481"/>
      <c r="J90" s="481"/>
      <c r="K90" s="481"/>
      <c r="L90" s="481"/>
      <c r="M90" s="481"/>
      <c r="N90" s="481"/>
      <c r="O90" s="481"/>
      <c r="P90" s="481"/>
      <c r="Q90" s="481"/>
      <c r="R90" s="481"/>
      <c r="S90" s="481"/>
      <c r="T90" s="481"/>
      <c r="U90" s="481"/>
      <c r="V90" s="481"/>
      <c r="W90" s="481"/>
      <c r="X90" s="481"/>
      <c r="Y90" s="481"/>
      <c r="Z90" s="481"/>
      <c r="AA90" s="481"/>
      <c r="AB90" s="481"/>
      <c r="AC90" s="481"/>
      <c r="AD90" s="481"/>
      <c r="AE90" s="481"/>
      <c r="AF90" s="481"/>
      <c r="AG90" s="481"/>
      <c r="AH90" s="481"/>
      <c r="AI90" s="481"/>
      <c r="AJ90" s="481"/>
      <c r="AK90" s="481"/>
      <c r="AL90" s="29"/>
      <c r="AM90" s="29"/>
      <c r="AN90" s="29"/>
      <c r="AO90" s="29"/>
      <c r="AP90" s="29"/>
      <c r="AQ90" s="29"/>
      <c r="AR90" s="29"/>
      <c r="AS90" s="29"/>
      <c r="AT90" s="29"/>
      <c r="AU90" s="29"/>
      <c r="AV90" s="29"/>
      <c r="AW90" s="29"/>
    </row>
    <row r="91" spans="1:49" x14ac:dyDescent="0.2">
      <c r="A91" s="29"/>
      <c r="B91" s="444">
        <v>4</v>
      </c>
      <c r="C91" s="445"/>
      <c r="D91" s="30"/>
      <c r="E91" s="30"/>
      <c r="F91" s="30"/>
      <c r="G91" s="482" t="s">
        <v>91</v>
      </c>
      <c r="H91" s="482"/>
      <c r="I91" s="482"/>
      <c r="J91" s="482"/>
      <c r="K91" s="482"/>
      <c r="L91" s="482"/>
      <c r="M91" s="482"/>
      <c r="N91" s="482"/>
      <c r="O91" s="482"/>
      <c r="P91" s="482"/>
      <c r="Q91" s="482"/>
      <c r="R91" s="482"/>
      <c r="S91" s="482"/>
      <c r="T91" s="482"/>
      <c r="U91" s="482"/>
      <c r="V91" s="482"/>
      <c r="W91" s="482"/>
      <c r="X91" s="482"/>
      <c r="Y91" s="482"/>
      <c r="Z91" s="482"/>
      <c r="AA91" s="482"/>
      <c r="AB91" s="482"/>
      <c r="AC91" s="482"/>
      <c r="AD91" s="482"/>
      <c r="AE91" s="482"/>
      <c r="AF91" s="482"/>
      <c r="AG91" s="482"/>
      <c r="AH91" s="482"/>
      <c r="AI91" s="482"/>
      <c r="AJ91" s="482"/>
      <c r="AK91" s="482"/>
      <c r="AL91" s="29"/>
      <c r="AM91" s="29"/>
      <c r="AN91" s="29"/>
      <c r="AO91" s="29"/>
      <c r="AP91" s="29"/>
      <c r="AQ91" s="29"/>
      <c r="AR91" s="29"/>
      <c r="AS91" s="29"/>
      <c r="AT91" s="29"/>
      <c r="AU91" s="29"/>
      <c r="AV91" s="29"/>
      <c r="AW91" s="29"/>
    </row>
    <row r="92" spans="1:49" x14ac:dyDescent="0.2">
      <c r="A92" s="29"/>
      <c r="B92" s="444"/>
      <c r="C92" s="445"/>
      <c r="D92" s="30"/>
      <c r="E92" s="30"/>
      <c r="F92" s="30"/>
      <c r="G92" s="482"/>
      <c r="H92" s="482"/>
      <c r="I92" s="482"/>
      <c r="J92" s="482"/>
      <c r="K92" s="482"/>
      <c r="L92" s="482"/>
      <c r="M92" s="482"/>
      <c r="N92" s="482"/>
      <c r="O92" s="482"/>
      <c r="P92" s="482"/>
      <c r="Q92" s="482"/>
      <c r="R92" s="482"/>
      <c r="S92" s="482"/>
      <c r="T92" s="482"/>
      <c r="U92" s="482"/>
      <c r="V92" s="482"/>
      <c r="W92" s="482"/>
      <c r="X92" s="482"/>
      <c r="Y92" s="482"/>
      <c r="Z92" s="482"/>
      <c r="AA92" s="482"/>
      <c r="AB92" s="482"/>
      <c r="AC92" s="482"/>
      <c r="AD92" s="482"/>
      <c r="AE92" s="482"/>
      <c r="AF92" s="482"/>
      <c r="AG92" s="482"/>
      <c r="AH92" s="482"/>
      <c r="AI92" s="482"/>
      <c r="AJ92" s="482"/>
      <c r="AK92" s="482"/>
      <c r="AL92" s="29"/>
      <c r="AM92" s="29"/>
      <c r="AN92" s="29"/>
      <c r="AO92" s="29"/>
      <c r="AP92" s="29"/>
      <c r="AQ92" s="29"/>
      <c r="AR92" s="29"/>
      <c r="AS92" s="29"/>
      <c r="AT92" s="29"/>
      <c r="AU92" s="29"/>
      <c r="AV92" s="29"/>
      <c r="AW92" s="29"/>
    </row>
    <row r="93" spans="1:49" x14ac:dyDescent="0.2">
      <c r="A93" s="29"/>
      <c r="B93" s="446"/>
      <c r="C93" s="447"/>
      <c r="D93" s="28"/>
      <c r="E93" s="28"/>
      <c r="F93" s="28"/>
      <c r="G93" s="482"/>
      <c r="H93" s="482"/>
      <c r="I93" s="482"/>
      <c r="J93" s="482"/>
      <c r="K93" s="482"/>
      <c r="L93" s="482"/>
      <c r="M93" s="482"/>
      <c r="N93" s="482"/>
      <c r="O93" s="482"/>
      <c r="P93" s="482"/>
      <c r="Q93" s="482"/>
      <c r="R93" s="482"/>
      <c r="S93" s="482"/>
      <c r="T93" s="482"/>
      <c r="U93" s="482"/>
      <c r="V93" s="482"/>
      <c r="W93" s="482"/>
      <c r="X93" s="482"/>
      <c r="Y93" s="482"/>
      <c r="Z93" s="482"/>
      <c r="AA93" s="482"/>
      <c r="AB93" s="482"/>
      <c r="AC93" s="482"/>
      <c r="AD93" s="482"/>
      <c r="AE93" s="482"/>
      <c r="AF93" s="482"/>
      <c r="AG93" s="482"/>
      <c r="AH93" s="482"/>
      <c r="AI93" s="482"/>
      <c r="AJ93" s="482"/>
      <c r="AK93" s="482"/>
      <c r="AL93" s="29"/>
      <c r="AM93" s="29"/>
      <c r="AN93" s="29"/>
      <c r="AO93" s="29"/>
      <c r="AP93" s="29"/>
      <c r="AQ93" s="29"/>
      <c r="AR93" s="29"/>
      <c r="AS93" s="29"/>
      <c r="AT93" s="29"/>
      <c r="AU93" s="29"/>
      <c r="AV93" s="29"/>
      <c r="AW93" s="29"/>
    </row>
    <row r="94" spans="1:49" x14ac:dyDescent="0.2">
      <c r="A94" s="29"/>
      <c r="B94" s="442">
        <v>5</v>
      </c>
      <c r="C94" s="443"/>
      <c r="D94" s="27"/>
      <c r="E94" s="27"/>
      <c r="F94" s="27"/>
      <c r="G94" s="482" t="s">
        <v>92</v>
      </c>
      <c r="H94" s="482"/>
      <c r="I94" s="482"/>
      <c r="J94" s="482"/>
      <c r="K94" s="482"/>
      <c r="L94" s="482"/>
      <c r="M94" s="482"/>
      <c r="N94" s="482"/>
      <c r="O94" s="482"/>
      <c r="P94" s="482"/>
      <c r="Q94" s="482"/>
      <c r="R94" s="482"/>
      <c r="S94" s="482"/>
      <c r="T94" s="482"/>
      <c r="U94" s="482"/>
      <c r="V94" s="482"/>
      <c r="W94" s="482"/>
      <c r="X94" s="482"/>
      <c r="Y94" s="482"/>
      <c r="Z94" s="482"/>
      <c r="AA94" s="482"/>
      <c r="AB94" s="482"/>
      <c r="AC94" s="482"/>
      <c r="AD94" s="482"/>
      <c r="AE94" s="482"/>
      <c r="AF94" s="482"/>
      <c r="AG94" s="482"/>
      <c r="AH94" s="482"/>
      <c r="AI94" s="482"/>
      <c r="AJ94" s="482"/>
      <c r="AK94" s="482"/>
      <c r="AL94" s="29"/>
      <c r="AM94" s="29"/>
      <c r="AN94" s="29"/>
      <c r="AO94" s="29"/>
      <c r="AP94" s="29"/>
      <c r="AQ94" s="29"/>
      <c r="AR94" s="29"/>
      <c r="AS94" s="29"/>
      <c r="AT94" s="29"/>
      <c r="AU94" s="29"/>
      <c r="AV94" s="29"/>
      <c r="AW94" s="29"/>
    </row>
    <row r="95" spans="1:49" x14ac:dyDescent="0.2">
      <c r="A95" s="29"/>
      <c r="B95" s="444"/>
      <c r="C95" s="445"/>
      <c r="D95" s="30"/>
      <c r="E95" s="30"/>
      <c r="F95" s="30"/>
      <c r="G95" s="482"/>
      <c r="H95" s="482"/>
      <c r="I95" s="482"/>
      <c r="J95" s="482"/>
      <c r="K95" s="482"/>
      <c r="L95" s="482"/>
      <c r="M95" s="482"/>
      <c r="N95" s="482"/>
      <c r="O95" s="482"/>
      <c r="P95" s="482"/>
      <c r="Q95" s="482"/>
      <c r="R95" s="482"/>
      <c r="S95" s="482"/>
      <c r="T95" s="482"/>
      <c r="U95" s="482"/>
      <c r="V95" s="482"/>
      <c r="W95" s="482"/>
      <c r="X95" s="482"/>
      <c r="Y95" s="482"/>
      <c r="Z95" s="482"/>
      <c r="AA95" s="482"/>
      <c r="AB95" s="482"/>
      <c r="AC95" s="482"/>
      <c r="AD95" s="482"/>
      <c r="AE95" s="482"/>
      <c r="AF95" s="482"/>
      <c r="AG95" s="482"/>
      <c r="AH95" s="482"/>
      <c r="AI95" s="482"/>
      <c r="AJ95" s="482"/>
      <c r="AK95" s="482"/>
      <c r="AL95" s="29"/>
      <c r="AM95" s="29"/>
      <c r="AN95" s="29"/>
      <c r="AO95" s="29"/>
      <c r="AP95" s="29"/>
      <c r="AQ95" s="29"/>
      <c r="AR95" s="29"/>
      <c r="AS95" s="29"/>
      <c r="AT95" s="29"/>
      <c r="AU95" s="29"/>
      <c r="AV95" s="29"/>
      <c r="AW95" s="29"/>
    </row>
    <row r="96" spans="1:49" x14ac:dyDescent="0.2">
      <c r="A96" s="29"/>
      <c r="B96" s="446"/>
      <c r="C96" s="447"/>
      <c r="D96" s="28"/>
      <c r="E96" s="28"/>
      <c r="F96" s="28"/>
      <c r="G96" s="482"/>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29"/>
      <c r="AM96" s="29"/>
      <c r="AN96" s="29"/>
      <c r="AO96" s="29"/>
      <c r="AP96" s="29"/>
      <c r="AQ96" s="29"/>
      <c r="AR96" s="29"/>
      <c r="AS96" s="29"/>
      <c r="AT96" s="29"/>
      <c r="AU96" s="29"/>
      <c r="AV96" s="29"/>
      <c r="AW96" s="29"/>
    </row>
    <row r="97" spans="1:49" x14ac:dyDescent="0.2">
      <c r="A97" s="29"/>
      <c r="B97" s="442">
        <v>6</v>
      </c>
      <c r="C97" s="443"/>
      <c r="D97" s="27"/>
      <c r="E97" s="27"/>
      <c r="F97" s="27"/>
      <c r="G97" s="482" t="s">
        <v>93</v>
      </c>
      <c r="H97" s="482"/>
      <c r="I97" s="482"/>
      <c r="J97" s="482"/>
      <c r="K97" s="482"/>
      <c r="L97" s="482"/>
      <c r="M97" s="482"/>
      <c r="N97" s="482"/>
      <c r="O97" s="482"/>
      <c r="P97" s="482"/>
      <c r="Q97" s="482"/>
      <c r="R97" s="482"/>
      <c r="S97" s="482"/>
      <c r="T97" s="482"/>
      <c r="U97" s="482"/>
      <c r="V97" s="482"/>
      <c r="W97" s="482"/>
      <c r="X97" s="482"/>
      <c r="Y97" s="482"/>
      <c r="Z97" s="482"/>
      <c r="AA97" s="482"/>
      <c r="AB97" s="482"/>
      <c r="AC97" s="482"/>
      <c r="AD97" s="482"/>
      <c r="AE97" s="482"/>
      <c r="AF97" s="482"/>
      <c r="AG97" s="482"/>
      <c r="AH97" s="482"/>
      <c r="AI97" s="482"/>
      <c r="AJ97" s="482"/>
      <c r="AK97" s="482"/>
      <c r="AL97" s="29"/>
      <c r="AM97" s="29"/>
      <c r="AN97" s="29"/>
      <c r="AO97" s="29"/>
      <c r="AP97" s="29"/>
      <c r="AQ97" s="29"/>
      <c r="AR97" s="29"/>
      <c r="AS97" s="29"/>
      <c r="AT97" s="29"/>
      <c r="AU97" s="29"/>
      <c r="AV97" s="29"/>
      <c r="AW97" s="29"/>
    </row>
    <row r="98" spans="1:49" x14ac:dyDescent="0.2">
      <c r="A98" s="29"/>
      <c r="B98" s="444"/>
      <c r="C98" s="445"/>
      <c r="D98" s="30"/>
      <c r="E98" s="30"/>
      <c r="F98" s="30"/>
      <c r="G98" s="482"/>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29"/>
      <c r="AM98" s="29"/>
      <c r="AN98" s="29"/>
      <c r="AO98" s="29"/>
      <c r="AP98" s="29"/>
      <c r="AQ98" s="29"/>
      <c r="AR98" s="29"/>
      <c r="AS98" s="29"/>
      <c r="AT98" s="29"/>
      <c r="AU98" s="29"/>
      <c r="AV98" s="29"/>
      <c r="AW98" s="29"/>
    </row>
    <row r="99" spans="1:49" x14ac:dyDescent="0.2">
      <c r="A99" s="29"/>
      <c r="B99" s="446"/>
      <c r="C99" s="447"/>
      <c r="D99" s="28"/>
      <c r="E99" s="28"/>
      <c r="F99" s="28"/>
      <c r="G99" s="482"/>
      <c r="H99" s="482"/>
      <c r="I99" s="482"/>
      <c r="J99" s="482"/>
      <c r="K99" s="482"/>
      <c r="L99" s="482"/>
      <c r="M99" s="482"/>
      <c r="N99" s="482"/>
      <c r="O99" s="482"/>
      <c r="P99" s="482"/>
      <c r="Q99" s="482"/>
      <c r="R99" s="482"/>
      <c r="S99" s="482"/>
      <c r="T99" s="482"/>
      <c r="U99" s="482"/>
      <c r="V99" s="482"/>
      <c r="W99" s="482"/>
      <c r="X99" s="482"/>
      <c r="Y99" s="482"/>
      <c r="Z99" s="482"/>
      <c r="AA99" s="482"/>
      <c r="AB99" s="482"/>
      <c r="AC99" s="482"/>
      <c r="AD99" s="482"/>
      <c r="AE99" s="482"/>
      <c r="AF99" s="482"/>
      <c r="AG99" s="482"/>
      <c r="AH99" s="482"/>
      <c r="AI99" s="482"/>
      <c r="AJ99" s="482"/>
      <c r="AK99" s="482"/>
      <c r="AL99" s="29"/>
      <c r="AM99" s="29"/>
      <c r="AN99" s="29"/>
      <c r="AO99" s="29"/>
      <c r="AP99" s="29"/>
      <c r="AQ99" s="29"/>
      <c r="AR99" s="29"/>
      <c r="AS99" s="29"/>
      <c r="AT99" s="29"/>
      <c r="AU99" s="29"/>
      <c r="AV99" s="29"/>
      <c r="AW99" s="29"/>
    </row>
    <row r="100" spans="1:49" x14ac:dyDescent="0.2">
      <c r="A100" s="29"/>
      <c r="B100" s="442">
        <v>7</v>
      </c>
      <c r="C100" s="443"/>
      <c r="D100" s="27"/>
      <c r="E100" s="27"/>
      <c r="F100" s="27"/>
      <c r="G100" s="481" t="s">
        <v>94</v>
      </c>
      <c r="H100" s="481"/>
      <c r="I100" s="481"/>
      <c r="J100" s="481"/>
      <c r="K100" s="481"/>
      <c r="L100" s="481"/>
      <c r="M100" s="481"/>
      <c r="N100" s="481"/>
      <c r="O100" s="481"/>
      <c r="P100" s="481"/>
      <c r="Q100" s="481"/>
      <c r="R100" s="481"/>
      <c r="S100" s="481"/>
      <c r="T100" s="481"/>
      <c r="U100" s="481"/>
      <c r="V100" s="481"/>
      <c r="W100" s="481"/>
      <c r="X100" s="481"/>
      <c r="Y100" s="481"/>
      <c r="Z100" s="481"/>
      <c r="AA100" s="481"/>
      <c r="AB100" s="481"/>
      <c r="AC100" s="481"/>
      <c r="AD100" s="481"/>
      <c r="AE100" s="481"/>
      <c r="AF100" s="481"/>
      <c r="AG100" s="481"/>
      <c r="AH100" s="481"/>
      <c r="AI100" s="481"/>
      <c r="AJ100" s="481"/>
      <c r="AK100" s="481"/>
      <c r="AL100" s="29"/>
      <c r="AM100" s="29"/>
      <c r="AN100" s="29"/>
      <c r="AO100" s="29"/>
      <c r="AP100" s="29"/>
      <c r="AQ100" s="29"/>
      <c r="AR100" s="29"/>
      <c r="AS100" s="29"/>
      <c r="AT100" s="29"/>
      <c r="AU100" s="29"/>
      <c r="AV100" s="29"/>
      <c r="AW100" s="29"/>
    </row>
    <row r="101" spans="1:49" x14ac:dyDescent="0.2">
      <c r="A101" s="29"/>
      <c r="B101" s="444"/>
      <c r="C101" s="445"/>
      <c r="D101" s="30"/>
      <c r="E101" s="30"/>
      <c r="F101" s="30"/>
      <c r="G101" s="481"/>
      <c r="H101" s="481"/>
      <c r="I101" s="481"/>
      <c r="J101" s="481"/>
      <c r="K101" s="481"/>
      <c r="L101" s="481"/>
      <c r="M101" s="481"/>
      <c r="N101" s="481"/>
      <c r="O101" s="481"/>
      <c r="P101" s="481"/>
      <c r="Q101" s="481"/>
      <c r="R101" s="481"/>
      <c r="S101" s="481"/>
      <c r="T101" s="481"/>
      <c r="U101" s="481"/>
      <c r="V101" s="481"/>
      <c r="W101" s="481"/>
      <c r="X101" s="481"/>
      <c r="Y101" s="481"/>
      <c r="Z101" s="481"/>
      <c r="AA101" s="481"/>
      <c r="AB101" s="481"/>
      <c r="AC101" s="481"/>
      <c r="AD101" s="481"/>
      <c r="AE101" s="481"/>
      <c r="AF101" s="481"/>
      <c r="AG101" s="481"/>
      <c r="AH101" s="481"/>
      <c r="AI101" s="481"/>
      <c r="AJ101" s="481"/>
      <c r="AK101" s="481"/>
      <c r="AL101" s="29"/>
      <c r="AM101" s="29"/>
      <c r="AN101" s="29"/>
      <c r="AO101" s="29"/>
      <c r="AP101" s="29"/>
      <c r="AQ101" s="29"/>
      <c r="AR101" s="29"/>
      <c r="AS101" s="29"/>
      <c r="AT101" s="29"/>
      <c r="AU101" s="29"/>
      <c r="AV101" s="29"/>
      <c r="AW101" s="29"/>
    </row>
    <row r="102" spans="1:49" x14ac:dyDescent="0.2">
      <c r="A102" s="29"/>
      <c r="B102" s="446"/>
      <c r="C102" s="447"/>
      <c r="D102" s="28"/>
      <c r="E102" s="28"/>
      <c r="F102" s="28"/>
      <c r="G102" s="481"/>
      <c r="H102" s="481"/>
      <c r="I102" s="481"/>
      <c r="J102" s="481"/>
      <c r="K102" s="481"/>
      <c r="L102" s="481"/>
      <c r="M102" s="481"/>
      <c r="N102" s="481"/>
      <c r="O102" s="481"/>
      <c r="P102" s="481"/>
      <c r="Q102" s="481"/>
      <c r="R102" s="481"/>
      <c r="S102" s="481"/>
      <c r="T102" s="481"/>
      <c r="U102" s="481"/>
      <c r="V102" s="481"/>
      <c r="W102" s="481"/>
      <c r="X102" s="481"/>
      <c r="Y102" s="481"/>
      <c r="Z102" s="481"/>
      <c r="AA102" s="481"/>
      <c r="AB102" s="481"/>
      <c r="AC102" s="481"/>
      <c r="AD102" s="481"/>
      <c r="AE102" s="481"/>
      <c r="AF102" s="481"/>
      <c r="AG102" s="481"/>
      <c r="AH102" s="481"/>
      <c r="AI102" s="481"/>
      <c r="AJ102" s="481"/>
      <c r="AK102" s="481"/>
      <c r="AL102" s="29"/>
      <c r="AM102" s="29"/>
      <c r="AN102" s="29"/>
      <c r="AO102" s="29"/>
      <c r="AP102" s="29"/>
      <c r="AQ102" s="29"/>
      <c r="AR102" s="29"/>
      <c r="AS102" s="29"/>
      <c r="AT102" s="29"/>
      <c r="AU102" s="29"/>
      <c r="AV102" s="29"/>
      <c r="AW102" s="29"/>
    </row>
    <row r="103" spans="1:49" x14ac:dyDescent="0.2">
      <c r="A103" s="29"/>
      <c r="B103" s="30"/>
      <c r="C103" s="30"/>
      <c r="D103" s="30"/>
      <c r="E103" s="30"/>
      <c r="F103" s="30"/>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29"/>
    </row>
    <row r="104" spans="1:49" x14ac:dyDescent="0.2">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row>
    <row r="105" spans="1:49" x14ac:dyDescent="0.2">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row>
    <row r="106" spans="1:49" x14ac:dyDescent="0.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row>
    <row r="107" spans="1:49"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row>
    <row r="108" spans="1:49" x14ac:dyDescent="0.2">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row>
    <row r="109" spans="1:49" x14ac:dyDescent="0.2">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row>
    <row r="110" spans="1:49" x14ac:dyDescent="0.2">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row>
    <row r="111" spans="1:49" x14ac:dyDescent="0.2">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row>
    <row r="112" spans="1:49" x14ac:dyDescent="0.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row>
    <row r="113" spans="1:49" x14ac:dyDescent="0.2">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row>
  </sheetData>
  <sheetProtection algorithmName="SHA-512" hashValue="VlBrFcT2lUE0WCEIN+8EnuGjFXQCCabZkNreZ3BgUEboLgs8iu233bUt4A4rQ3CBvqfnVXWLm6ydzTTBFuM/wg==" saltValue="fbdocMagQcJLpkmtJmL3rg=="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46" customWidth="1"/>
    <col min="2" max="2" width="9" style="46"/>
    <col min="3" max="3" width="14.6640625" style="46" bestFit="1" customWidth="1"/>
    <col min="4" max="4" width="74.33203125" style="46" customWidth="1"/>
    <col min="5" max="5" width="17.88671875" style="46" customWidth="1"/>
    <col min="6" max="16384" width="9" style="46"/>
  </cols>
  <sheetData>
    <row r="1" spans="1:5" x14ac:dyDescent="0.2">
      <c r="A1" s="46" t="s">
        <v>95</v>
      </c>
    </row>
    <row r="2" spans="1:5" x14ac:dyDescent="0.2">
      <c r="B2" s="65" t="s">
        <v>96</v>
      </c>
      <c r="C2" s="65" t="s">
        <v>97</v>
      </c>
      <c r="D2" s="65" t="s">
        <v>98</v>
      </c>
      <c r="E2" s="65" t="s">
        <v>99</v>
      </c>
    </row>
    <row r="3" spans="1:5" x14ac:dyDescent="0.2">
      <c r="B3" s="63" t="s">
        <v>100</v>
      </c>
      <c r="C3" s="64" t="s">
        <v>101</v>
      </c>
      <c r="D3" s="63" t="s">
        <v>102</v>
      </c>
      <c r="E3" s="63"/>
    </row>
    <row r="4" spans="1:5" ht="96" customHeight="1" x14ac:dyDescent="0.2">
      <c r="B4" s="63" t="s">
        <v>103</v>
      </c>
      <c r="C4" s="64">
        <v>45375</v>
      </c>
      <c r="D4" s="66" t="s">
        <v>104</v>
      </c>
      <c r="E4" s="63"/>
    </row>
    <row r="5" spans="1:5" x14ac:dyDescent="0.2">
      <c r="B5" s="63" t="s">
        <v>105</v>
      </c>
      <c r="C5" s="64">
        <v>45376</v>
      </c>
      <c r="D5" s="63" t="s">
        <v>106</v>
      </c>
      <c r="E5" s="63"/>
    </row>
    <row r="6" spans="1:5" ht="268.8" x14ac:dyDescent="0.2">
      <c r="B6" s="63" t="s">
        <v>107</v>
      </c>
      <c r="C6" s="64" t="s">
        <v>108</v>
      </c>
      <c r="D6" s="77" t="s">
        <v>109</v>
      </c>
      <c r="E6" s="63"/>
    </row>
    <row r="7" spans="1:5" ht="54" x14ac:dyDescent="0.2">
      <c r="B7" s="63" t="s">
        <v>107</v>
      </c>
      <c r="C7" s="64">
        <v>45394</v>
      </c>
      <c r="D7" s="80" t="s">
        <v>110</v>
      </c>
      <c r="E7" s="63"/>
    </row>
    <row r="8" spans="1:5" x14ac:dyDescent="0.2">
      <c r="B8" s="63" t="s">
        <v>142</v>
      </c>
      <c r="C8" s="64">
        <v>45413</v>
      </c>
      <c r="D8" s="80" t="s">
        <v>143</v>
      </c>
      <c r="E8" s="63"/>
    </row>
    <row r="9" spans="1:5" ht="43.2" x14ac:dyDescent="0.2">
      <c r="B9" s="63" t="s">
        <v>186</v>
      </c>
      <c r="C9" s="64">
        <v>45468</v>
      </c>
      <c r="D9" s="80" t="s">
        <v>188</v>
      </c>
      <c r="E9" s="66" t="s">
        <v>187</v>
      </c>
    </row>
    <row r="10" spans="1:5" x14ac:dyDescent="0.2">
      <c r="B10" s="63" t="s">
        <v>191</v>
      </c>
      <c r="C10" s="64">
        <v>45484</v>
      </c>
      <c r="D10" s="80" t="s">
        <v>192</v>
      </c>
      <c r="E10" s="63"/>
    </row>
    <row r="11" spans="1:5" ht="21.6" x14ac:dyDescent="0.2">
      <c r="B11" s="63" t="s">
        <v>194</v>
      </c>
      <c r="C11" s="64">
        <v>45532</v>
      </c>
      <c r="D11" s="80" t="s">
        <v>195</v>
      </c>
      <c r="E11" s="63"/>
    </row>
    <row r="12" spans="1:5" x14ac:dyDescent="0.2">
      <c r="B12" s="63" t="s">
        <v>197</v>
      </c>
      <c r="C12" s="64">
        <v>45555</v>
      </c>
      <c r="D12" s="158" t="s">
        <v>198</v>
      </c>
      <c r="E12" s="63"/>
    </row>
    <row r="13" spans="1:5" ht="43.2" x14ac:dyDescent="0.2">
      <c r="B13" s="63" t="s">
        <v>199</v>
      </c>
      <c r="C13" s="64">
        <v>45588</v>
      </c>
      <c r="D13" s="80" t="s">
        <v>201</v>
      </c>
      <c r="E13" s="63"/>
    </row>
    <row r="14" spans="1:5" ht="92.4" x14ac:dyDescent="0.2">
      <c r="B14" s="63" t="s">
        <v>203</v>
      </c>
      <c r="C14" s="64">
        <v>45716</v>
      </c>
      <c r="D14" s="66" t="s">
        <v>206</v>
      </c>
      <c r="E14" s="63"/>
    </row>
    <row r="15" spans="1:5" ht="39.6" x14ac:dyDescent="0.2">
      <c r="B15" s="63" t="s">
        <v>209</v>
      </c>
      <c r="C15" s="64">
        <v>45722</v>
      </c>
      <c r="D15" s="66" t="s">
        <v>214</v>
      </c>
      <c r="E15" s="63"/>
    </row>
    <row r="16" spans="1:5" x14ac:dyDescent="0.2">
      <c r="B16" s="63" t="s">
        <v>220</v>
      </c>
      <c r="C16" s="64">
        <v>45740</v>
      </c>
      <c r="D16" s="63" t="s">
        <v>221</v>
      </c>
      <c r="E16" s="63"/>
    </row>
    <row r="17" spans="2:5" ht="92.4" x14ac:dyDescent="0.2">
      <c r="B17" s="63" t="s">
        <v>222</v>
      </c>
      <c r="C17" s="64">
        <v>45744</v>
      </c>
      <c r="D17" s="66" t="s">
        <v>223</v>
      </c>
      <c r="E17" s="63"/>
    </row>
    <row r="18" spans="2:5" x14ac:dyDescent="0.2">
      <c r="B18" s="63"/>
      <c r="C18" s="63"/>
      <c r="D18" s="63"/>
      <c r="E18" s="63"/>
    </row>
  </sheetData>
  <sheetProtection algorithmName="SHA-512" hashValue="88nSn05EEDwHuA0+mOg7Rl0342l+uWbPGMLGi9llheeNLypjqVl7PGxABEmAiacUuC/k5fBXLnmf0mE6JDwUpg==" saltValue="qRXeX8GQcb8vxtBcAOiOM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46" customWidth="1"/>
    <col min="2" max="2" width="19" style="46" customWidth="1"/>
    <col min="3" max="3" width="25" style="46" customWidth="1"/>
    <col min="4" max="4" width="14.88671875" style="46" customWidth="1"/>
    <col min="5" max="5" width="19" style="46" customWidth="1"/>
    <col min="6" max="6" width="13.88671875" style="46" customWidth="1"/>
    <col min="7" max="7" width="19" style="46" customWidth="1"/>
    <col min="8" max="8" width="15" style="46" customWidth="1"/>
    <col min="9" max="16384" width="9" style="46"/>
  </cols>
  <sheetData>
    <row r="1" spans="1:9" x14ac:dyDescent="0.2">
      <c r="H1" s="94" t="str">
        <f>'①製品審査申請書（工業会用）'!J1</f>
        <v>Ver.5.3</v>
      </c>
    </row>
    <row r="2" spans="1:9" x14ac:dyDescent="0.2">
      <c r="A2" s="484" t="s">
        <v>111</v>
      </c>
      <c r="B2" s="484"/>
      <c r="C2" s="63" t="str">
        <f>"CT0102-"&amp;E4</f>
        <v>CT0102-</v>
      </c>
    </row>
    <row r="3" spans="1:9" x14ac:dyDescent="0.2">
      <c r="G3" s="46" t="s">
        <v>145</v>
      </c>
    </row>
    <row r="4" spans="1:9" x14ac:dyDescent="0.2">
      <c r="B4" s="65" t="s">
        <v>4</v>
      </c>
      <c r="C4" s="68" t="str">
        <f>製品カテゴリ</f>
        <v>テーブル式スポット溶接機</v>
      </c>
      <c r="D4" s="69" t="s">
        <v>112</v>
      </c>
      <c r="E4" s="89" t="s">
        <v>144</v>
      </c>
      <c r="G4" s="483" t="str">
        <f>省力化機能パラメータ</f>
        <v>ワーク搬送補助機能装置：　【　　】　[-]</v>
      </c>
      <c r="H4" s="483"/>
      <c r="I4" s="483"/>
    </row>
    <row r="5" spans="1:9" x14ac:dyDescent="0.2">
      <c r="B5" s="65" t="s">
        <v>113</v>
      </c>
      <c r="C5" s="63">
        <f>製造事業者名</f>
        <v>0</v>
      </c>
      <c r="E5" s="88" t="str">
        <f>IF(LEN(E4)=6,"OK","入力してください")</f>
        <v>入力してください</v>
      </c>
      <c r="G5" s="483"/>
      <c r="H5" s="483"/>
      <c r="I5" s="483"/>
    </row>
    <row r="6" spans="1:9" x14ac:dyDescent="0.2">
      <c r="B6" s="65" t="s">
        <v>114</v>
      </c>
      <c r="C6" s="63">
        <f>型番</f>
        <v>0</v>
      </c>
      <c r="G6" s="483"/>
      <c r="H6" s="483"/>
      <c r="I6" s="483"/>
    </row>
    <row r="7" spans="1:9" x14ac:dyDescent="0.2">
      <c r="B7" s="49"/>
      <c r="C7" s="175"/>
      <c r="G7" s="483"/>
      <c r="H7" s="483"/>
      <c r="I7" s="483"/>
    </row>
    <row r="8" spans="1:9" x14ac:dyDescent="0.2">
      <c r="C8" s="176"/>
      <c r="G8" s="483"/>
      <c r="H8" s="483"/>
      <c r="I8" s="483"/>
    </row>
    <row r="9" spans="1:9" ht="13.8" thickBot="1" x14ac:dyDescent="0.25"/>
    <row r="10" spans="1:9" x14ac:dyDescent="0.2">
      <c r="D10" s="67" t="s">
        <v>115</v>
      </c>
      <c r="E10" s="69"/>
      <c r="F10" s="67" t="s">
        <v>116</v>
      </c>
      <c r="G10" s="160"/>
      <c r="H10" s="87" t="s">
        <v>141</v>
      </c>
    </row>
    <row r="11" spans="1:9" x14ac:dyDescent="0.2">
      <c r="B11" s="70" t="s">
        <v>5</v>
      </c>
      <c r="C11" s="71" t="s">
        <v>117</v>
      </c>
      <c r="D11" s="70" t="s">
        <v>115</v>
      </c>
      <c r="E11" s="72" t="s">
        <v>118</v>
      </c>
      <c r="F11" s="70" t="s">
        <v>119</v>
      </c>
      <c r="G11" s="85" t="s">
        <v>118</v>
      </c>
      <c r="H11" s="86"/>
    </row>
    <row r="12" spans="1:9" ht="13.8" thickBot="1" x14ac:dyDescent="0.25">
      <c r="B12" s="161" t="s">
        <v>35</v>
      </c>
      <c r="C12" s="162" t="s">
        <v>35</v>
      </c>
      <c r="D12" s="163">
        <f>省力化指数</f>
        <v>0.57999999999999996</v>
      </c>
      <c r="E12" s="164" t="str">
        <f>審査結果</f>
        <v>適格</v>
      </c>
      <c r="F12" s="165"/>
      <c r="G12" s="85" t="s">
        <v>200</v>
      </c>
      <c r="H12" s="166" t="str">
        <f>E12</f>
        <v>適格</v>
      </c>
    </row>
  </sheetData>
  <sheetProtection algorithmName="SHA-512" hashValue="AriRxCh9gOzrD6TzqkbQODHLfCwoRqlT/ndiLWZNQ5j8fWSmBNq/k5iO7eoZznLPOi3sWZ4eFQWaZwDuQOs8ZA==" saltValue="fp2dFjhgzn6r5Q+f+/msQQ==" spinCount="100000" sheet="1" objects="1" scenarios="1"/>
  <mergeCells count="2">
    <mergeCell ref="G4:I8"/>
    <mergeCell ref="A2:B2"/>
  </mergeCells>
  <phoneticPr fontId="1"/>
  <conditionalFormatting sqref="E12">
    <cfRule type="cellIs" dxfId="15" priority="4" operator="equal">
      <formula>"適格"</formula>
    </cfRule>
    <cfRule type="cellIs" dxfId="14" priority="5" operator="equal">
      <formula>"不適"</formula>
    </cfRule>
  </conditionalFormatting>
  <conditionalFormatting sqref="H12">
    <cfRule type="cellIs" dxfId="13" priority="2" operator="equal">
      <formula>"適格"</formula>
    </cfRule>
    <cfRule type="cellIs" dxfId="12" priority="3" operator="equal">
      <formula>"不適"</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O3"/>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5" x14ac:dyDescent="0.2">
      <c r="N1" s="155" t="s">
        <v>120</v>
      </c>
      <c r="O1" s="156">
        <v>20</v>
      </c>
    </row>
    <row r="2" spans="14:15" x14ac:dyDescent="0.2">
      <c r="N2" s="156" t="s">
        <v>121</v>
      </c>
      <c r="O2" s="156">
        <v>13</v>
      </c>
    </row>
    <row r="3" spans="14:15" x14ac:dyDescent="0.2">
      <c r="N3" s="156" t="s">
        <v>122</v>
      </c>
      <c r="O3" s="156">
        <v>10</v>
      </c>
    </row>
  </sheetData>
  <sheetProtection algorithmName="SHA-512" hashValue="GRuj4mQhvFJFWqdT1y9FaWgkZSdUJxXXTzhMVgs8KACuh1N6+l/GaVbsDzNaT3p5s4xUad7rmesFfM73CHQ5Lg==" saltValue="SS7ryVDHnfc4Ow1gd7H4Sg=="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D7DA9-B894-461D-9B9D-B74ABF6707DE}">
  <sheetPr>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18" t="s">
        <v>124</v>
      </c>
      <c r="E2" s="218"/>
      <c r="F2" s="218"/>
      <c r="G2" s="218"/>
      <c r="H2" s="218"/>
      <c r="I2" s="218"/>
      <c r="J2" s="218"/>
      <c r="K2" s="218"/>
      <c r="L2" s="218"/>
      <c r="M2" s="218"/>
      <c r="N2" s="218"/>
      <c r="O2" s="218"/>
      <c r="P2" s="218"/>
      <c r="Q2" s="218"/>
      <c r="R2" s="218"/>
      <c r="S2" s="218"/>
    </row>
    <row r="3" spans="2:20" ht="7.5" customHeight="1" x14ac:dyDescent="0.2">
      <c r="D3" s="177"/>
      <c r="E3" s="177"/>
      <c r="F3" s="177"/>
      <c r="G3" s="177"/>
      <c r="H3" s="177"/>
      <c r="I3" s="177"/>
      <c r="J3" s="177"/>
      <c r="K3" s="177"/>
      <c r="L3" s="177"/>
      <c r="M3" s="177"/>
      <c r="N3" s="177"/>
      <c r="O3" s="177"/>
      <c r="P3" s="177"/>
      <c r="Q3" s="177"/>
      <c r="R3" s="177"/>
      <c r="S3" s="177"/>
    </row>
    <row r="4" spans="2:20" ht="15" customHeight="1" x14ac:dyDescent="0.2">
      <c r="C4" t="str">
        <f>"【"&amp;製品カテゴリ&amp;"】"</f>
        <v>【テーブル式スポット溶接機】</v>
      </c>
      <c r="D4" s="41"/>
      <c r="E4" s="177"/>
      <c r="F4" s="177"/>
      <c r="G4" s="177"/>
      <c r="H4" s="177"/>
      <c r="I4" s="177"/>
      <c r="J4" s="177"/>
      <c r="K4" s="177"/>
      <c r="L4" s="177"/>
      <c r="M4" s="177"/>
      <c r="N4" s="19"/>
      <c r="O4" s="19"/>
      <c r="P4" s="486" t="s">
        <v>234</v>
      </c>
      <c r="Q4" s="486"/>
      <c r="R4" s="486"/>
      <c r="S4" s="486"/>
    </row>
    <row r="5" spans="2:20" ht="7.5" customHeight="1" x14ac:dyDescent="0.2">
      <c r="D5" s="177"/>
      <c r="E5" s="177"/>
      <c r="F5" s="177"/>
      <c r="G5" s="177"/>
      <c r="H5" s="177"/>
      <c r="I5" s="177"/>
      <c r="J5" s="177"/>
      <c r="K5" s="177"/>
      <c r="L5" s="177"/>
      <c r="M5" s="177"/>
      <c r="N5" s="177"/>
      <c r="O5" s="177"/>
      <c r="P5" s="177"/>
      <c r="Q5" s="177"/>
      <c r="R5" s="177"/>
      <c r="S5" s="177"/>
    </row>
    <row r="6" spans="2:20" x14ac:dyDescent="0.2">
      <c r="D6" s="4" t="s">
        <v>1</v>
      </c>
      <c r="E6" s="487">
        <f>製造事業者名</f>
        <v>0</v>
      </c>
      <c r="F6" s="487"/>
      <c r="G6" s="487"/>
      <c r="H6" s="487"/>
      <c r="I6" s="487"/>
      <c r="J6" s="487"/>
      <c r="K6" s="487"/>
      <c r="L6" s="487"/>
      <c r="M6" s="487"/>
      <c r="N6" s="487"/>
      <c r="O6" s="487"/>
      <c r="P6" s="487"/>
    </row>
    <row r="7" spans="2:20" x14ac:dyDescent="0.2">
      <c r="D7" s="4" t="s">
        <v>2</v>
      </c>
      <c r="E7" s="488">
        <f>型番</f>
        <v>0</v>
      </c>
      <c r="F7" s="488"/>
      <c r="G7" s="488"/>
      <c r="H7" s="488"/>
      <c r="I7" s="488"/>
      <c r="J7" s="488"/>
      <c r="K7" s="488"/>
      <c r="L7" s="488"/>
      <c r="M7" s="488"/>
      <c r="N7" s="488"/>
      <c r="O7" s="488"/>
      <c r="P7" s="488"/>
    </row>
    <row r="9" spans="2:20" ht="13.5" customHeight="1" x14ac:dyDescent="0.2">
      <c r="C9" s="489" t="s">
        <v>215</v>
      </c>
      <c r="D9" s="489"/>
      <c r="E9" s="489"/>
      <c r="F9" s="489"/>
      <c r="G9" s="489"/>
      <c r="H9" s="489"/>
      <c r="I9" s="489"/>
      <c r="J9" s="489"/>
      <c r="K9" s="489"/>
      <c r="L9" s="489"/>
      <c r="M9" s="489"/>
      <c r="N9" s="489"/>
      <c r="O9" s="489"/>
      <c r="P9" s="489"/>
      <c r="Q9" s="489"/>
      <c r="R9" s="489"/>
      <c r="S9" s="489"/>
      <c r="T9" s="178"/>
    </row>
    <row r="10" spans="2:20" ht="13.5" customHeight="1" x14ac:dyDescent="0.2">
      <c r="C10" s="489"/>
      <c r="D10" s="489"/>
      <c r="E10" s="489"/>
      <c r="F10" s="489"/>
      <c r="G10" s="489"/>
      <c r="H10" s="489"/>
      <c r="I10" s="489"/>
      <c r="J10" s="489"/>
      <c r="K10" s="489"/>
      <c r="L10" s="489"/>
      <c r="M10" s="489"/>
      <c r="N10" s="489"/>
      <c r="O10" s="489"/>
      <c r="P10" s="489"/>
      <c r="Q10" s="489"/>
      <c r="R10" s="489"/>
      <c r="S10" s="489"/>
      <c r="T10" s="179"/>
    </row>
    <row r="12" spans="2:20" ht="16.2" x14ac:dyDescent="0.2">
      <c r="B12" s="9"/>
      <c r="C12" s="485" t="s">
        <v>216</v>
      </c>
      <c r="D12" s="485"/>
      <c r="E12" s="16"/>
      <c r="F12" s="10"/>
      <c r="G12" s="10"/>
      <c r="H12" s="10"/>
      <c r="I12" s="10"/>
      <c r="J12" s="10"/>
      <c r="K12" s="10"/>
      <c r="L12" s="10"/>
      <c r="M12" s="10"/>
      <c r="N12" s="10"/>
      <c r="O12" s="10"/>
      <c r="P12" s="10"/>
      <c r="Q12" s="10"/>
      <c r="R12" s="10"/>
      <c r="S12" s="10"/>
      <c r="T12" s="11"/>
    </row>
    <row r="13" spans="2:20" x14ac:dyDescent="0.2">
      <c r="B13" s="12"/>
      <c r="D13" s="5"/>
      <c r="E13" s="5"/>
      <c r="T13" s="13"/>
    </row>
    <row r="14" spans="2:20" x14ac:dyDescent="0.2">
      <c r="B14" s="12"/>
      <c r="C14" s="95" t="str">
        <f>IF(D14&lt;&gt;"","x1：","")</f>
        <v>x1：</v>
      </c>
      <c r="D14" t="s">
        <v>248</v>
      </c>
      <c r="E14" s="2"/>
      <c r="F14" s="24"/>
      <c r="G14" s="2"/>
      <c r="I14" s="24">
        <v>30</v>
      </c>
      <c r="J14" s="2" t="s">
        <v>258</v>
      </c>
      <c r="K14" s="2" t="str">
        <f>IF(I14&lt;&gt;"","×","")</f>
        <v>×</v>
      </c>
      <c r="L14" s="24">
        <f>日当たりの加工ロット数</f>
        <v>2</v>
      </c>
      <c r="M14" s="2" t="s">
        <v>259</v>
      </c>
      <c r="N14" s="2" t="str">
        <f>IF(L14&lt;&gt;"","÷","")</f>
        <v>÷</v>
      </c>
      <c r="O14" s="24">
        <v>60</v>
      </c>
      <c r="P14" s="2" t="str">
        <f>IF(O14=60,"[分/時間]",IF(O14=3600,"[秒/時間]",""))</f>
        <v>[分/時間]</v>
      </c>
      <c r="Q14" s="2" t="str">
        <f>IF(O14&lt;&gt;"","=","")</f>
        <v>=</v>
      </c>
      <c r="R14" s="180">
        <f>(30/60)*日当たりの加工ロット数</f>
        <v>1</v>
      </c>
      <c r="S14" s="2" t="str">
        <f>IF(R14&lt;&gt;"","[時間/日]","")</f>
        <v>[時間/日]</v>
      </c>
      <c r="T14" s="13"/>
    </row>
    <row r="15" spans="2:20" x14ac:dyDescent="0.2">
      <c r="B15" s="12"/>
      <c r="C15" s="95" t="str">
        <f>IF(D15&lt;&gt;"","x2：","")</f>
        <v>x2：</v>
      </c>
      <c r="D15" t="s">
        <v>249</v>
      </c>
      <c r="E15" s="2"/>
      <c r="F15" s="24"/>
      <c r="G15" s="2"/>
      <c r="I15" s="24">
        <f>30*5</f>
        <v>150</v>
      </c>
      <c r="J15" s="2" t="s">
        <v>258</v>
      </c>
      <c r="K15" s="2" t="str">
        <f t="shared" ref="K15:K28" si="0">IF(I15&lt;&gt;"","×","")</f>
        <v>×</v>
      </c>
      <c r="L15" s="24">
        <f>日当たりの加工ロット数</f>
        <v>2</v>
      </c>
      <c r="M15" s="2" t="s">
        <v>259</v>
      </c>
      <c r="N15" s="2" t="str">
        <f t="shared" ref="N15:N28" si="1">IF(L15&lt;&gt;"","÷","")</f>
        <v>÷</v>
      </c>
      <c r="O15" s="24">
        <v>60</v>
      </c>
      <c r="P15" s="2" t="str">
        <f t="shared" ref="P15:P28" si="2">IF(O15=60,"[分/時間]",IF(O15=3600,"[秒/時間]",""))</f>
        <v>[分/時間]</v>
      </c>
      <c r="Q15" s="2" t="str">
        <f t="shared" ref="Q15:Q28" si="3">IF(O15&lt;&gt;"","=","")</f>
        <v>=</v>
      </c>
      <c r="R15" s="180">
        <f>(30*5/60)*日当たりの加工ロット数</f>
        <v>5</v>
      </c>
      <c r="S15" s="2" t="str">
        <f t="shared" ref="S15:S28" si="4">IF(R15&lt;&gt;"","[時間/日]","")</f>
        <v>[時間/日]</v>
      </c>
      <c r="T15" s="13"/>
    </row>
    <row r="16" spans="2:20" x14ac:dyDescent="0.2">
      <c r="B16" s="12"/>
      <c r="C16" s="95" t="str">
        <f>IF(D16&lt;&gt;"","x3：","")</f>
        <v>x3：</v>
      </c>
      <c r="D16" t="s">
        <v>250</v>
      </c>
      <c r="E16" s="2"/>
      <c r="F16" s="24"/>
      <c r="G16" s="2"/>
      <c r="I16" s="24">
        <v>150</v>
      </c>
      <c r="J16" s="2" t="s">
        <v>258</v>
      </c>
      <c r="K16" s="2" t="str">
        <f t="shared" si="0"/>
        <v>×</v>
      </c>
      <c r="L16" s="24">
        <f>日当たりの加工ロット数</f>
        <v>2</v>
      </c>
      <c r="M16" s="2" t="s">
        <v>259</v>
      </c>
      <c r="N16" s="2" t="str">
        <f t="shared" si="1"/>
        <v>÷</v>
      </c>
      <c r="O16" s="24">
        <v>60</v>
      </c>
      <c r="P16" s="2" t="str">
        <f t="shared" si="2"/>
        <v>[分/時間]</v>
      </c>
      <c r="Q16" s="2" t="str">
        <f t="shared" si="3"/>
        <v>=</v>
      </c>
      <c r="R16" s="180">
        <f>(150/60)*日当たりの加工ロット数</f>
        <v>5</v>
      </c>
      <c r="S16" s="2" t="str">
        <f t="shared" si="4"/>
        <v>[時間/日]</v>
      </c>
      <c r="T16" s="13"/>
    </row>
    <row r="17" spans="2:20" x14ac:dyDescent="0.2">
      <c r="B17" s="12"/>
      <c r="C17" s="95" t="str">
        <f>IF(D17&lt;&gt;"","x4：","")</f>
        <v>x4：</v>
      </c>
      <c r="D17" t="s">
        <v>251</v>
      </c>
      <c r="E17" s="2"/>
      <c r="F17" s="24"/>
      <c r="G17" s="2"/>
      <c r="I17" s="24">
        <v>30</v>
      </c>
      <c r="J17" s="2" t="s">
        <v>258</v>
      </c>
      <c r="K17" s="2" t="str">
        <f t="shared" si="0"/>
        <v>×</v>
      </c>
      <c r="L17" s="24">
        <f>日当たりの加工ロット数</f>
        <v>2</v>
      </c>
      <c r="M17" s="2" t="s">
        <v>259</v>
      </c>
      <c r="N17" s="2" t="str">
        <f t="shared" si="1"/>
        <v>÷</v>
      </c>
      <c r="O17" s="24">
        <v>60</v>
      </c>
      <c r="P17" s="2" t="str">
        <f t="shared" si="2"/>
        <v>[分/時間]</v>
      </c>
      <c r="Q17" s="2" t="str">
        <f t="shared" si="3"/>
        <v>=</v>
      </c>
      <c r="R17" s="180">
        <f>(30/60)*日当たりの加工ロット数</f>
        <v>1</v>
      </c>
      <c r="S17" s="2" t="str">
        <f t="shared" si="4"/>
        <v>[時間/日]</v>
      </c>
      <c r="T17" s="13"/>
    </row>
    <row r="18" spans="2:20" hidden="1" x14ac:dyDescent="0.2">
      <c r="B18" s="12"/>
      <c r="C18" s="95" t="str">
        <f>IF(D18&lt;&gt;"","x5：","")</f>
        <v/>
      </c>
      <c r="E18" s="2"/>
      <c r="F18" s="24"/>
      <c r="G18" s="2"/>
      <c r="I18" s="180"/>
      <c r="J18" s="2" t="str">
        <f t="shared" ref="J18:J28" si="5">IF(O18=60,"[分/回]",IF(O18=3600,"[秒/回]",""))</f>
        <v/>
      </c>
      <c r="K18" s="2" t="str">
        <f t="shared" si="0"/>
        <v/>
      </c>
      <c r="L18" s="180"/>
      <c r="M18" s="2" t="s">
        <v>207</v>
      </c>
      <c r="N18" s="2" t="str">
        <f t="shared" si="1"/>
        <v/>
      </c>
      <c r="O18" s="24"/>
      <c r="P18" s="2" t="str">
        <f t="shared" si="2"/>
        <v/>
      </c>
      <c r="Q18" s="2" t="str">
        <f t="shared" si="3"/>
        <v/>
      </c>
      <c r="R18" s="180"/>
      <c r="S18" s="2" t="str">
        <f t="shared" si="4"/>
        <v/>
      </c>
      <c r="T18" s="13"/>
    </row>
    <row r="19" spans="2:20" hidden="1" x14ac:dyDescent="0.2">
      <c r="B19" s="12"/>
      <c r="C19" s="95" t="str">
        <f>IF(D19&lt;&gt;"","x6：","")</f>
        <v/>
      </c>
      <c r="E19" s="2"/>
      <c r="F19" s="24"/>
      <c r="G19" s="2"/>
      <c r="I19" s="180"/>
      <c r="J19" s="2" t="str">
        <f t="shared" si="5"/>
        <v/>
      </c>
      <c r="K19" s="2" t="str">
        <f t="shared" si="0"/>
        <v/>
      </c>
      <c r="L19" s="180"/>
      <c r="M19" s="2" t="s">
        <v>207</v>
      </c>
      <c r="N19" s="2" t="str">
        <f t="shared" si="1"/>
        <v/>
      </c>
      <c r="O19" s="24"/>
      <c r="P19" s="2" t="str">
        <f t="shared" si="2"/>
        <v/>
      </c>
      <c r="Q19" s="2" t="str">
        <f t="shared" si="3"/>
        <v/>
      </c>
      <c r="R19" s="180"/>
      <c r="S19" s="2" t="str">
        <f t="shared" si="4"/>
        <v/>
      </c>
      <c r="T19" s="13"/>
    </row>
    <row r="20" spans="2:20" hidden="1" x14ac:dyDescent="0.2">
      <c r="B20" s="12"/>
      <c r="C20" s="95" t="str">
        <f>IF(D20&lt;&gt;"","x7：","")</f>
        <v/>
      </c>
      <c r="E20" s="2"/>
      <c r="F20" s="24"/>
      <c r="G20" s="2"/>
      <c r="I20" s="180"/>
      <c r="J20" s="2" t="str">
        <f t="shared" si="5"/>
        <v/>
      </c>
      <c r="K20" s="2" t="str">
        <f t="shared" si="0"/>
        <v/>
      </c>
      <c r="L20" s="180"/>
      <c r="M20" s="2" t="s">
        <v>207</v>
      </c>
      <c r="N20" s="2" t="str">
        <f t="shared" si="1"/>
        <v/>
      </c>
      <c r="O20" s="24"/>
      <c r="P20" s="2" t="str">
        <f t="shared" si="2"/>
        <v/>
      </c>
      <c r="Q20" s="2" t="str">
        <f t="shared" si="3"/>
        <v/>
      </c>
      <c r="R20" s="180"/>
      <c r="S20" s="2" t="str">
        <f t="shared" si="4"/>
        <v/>
      </c>
      <c r="T20" s="13"/>
    </row>
    <row r="21" spans="2:20" hidden="1" x14ac:dyDescent="0.2">
      <c r="B21" s="12"/>
      <c r="C21" s="95" t="str">
        <f>IF(D21&lt;&gt;"","x8：","")</f>
        <v/>
      </c>
      <c r="E21" s="2"/>
      <c r="F21" s="24"/>
      <c r="G21" s="2"/>
      <c r="I21" s="180"/>
      <c r="J21" s="2" t="str">
        <f t="shared" si="5"/>
        <v/>
      </c>
      <c r="K21" s="2" t="str">
        <f t="shared" si="0"/>
        <v/>
      </c>
      <c r="L21" s="180"/>
      <c r="M21" s="2" t="s">
        <v>207</v>
      </c>
      <c r="N21" s="2" t="str">
        <f t="shared" si="1"/>
        <v/>
      </c>
      <c r="O21" s="24"/>
      <c r="P21" s="2" t="str">
        <f t="shared" si="2"/>
        <v/>
      </c>
      <c r="Q21" s="2" t="str">
        <f t="shared" si="3"/>
        <v/>
      </c>
      <c r="R21" s="180"/>
      <c r="S21" s="2" t="str">
        <f t="shared" si="4"/>
        <v/>
      </c>
      <c r="T21" s="13"/>
    </row>
    <row r="22" spans="2:20" hidden="1" x14ac:dyDescent="0.2">
      <c r="B22" s="12"/>
      <c r="C22" s="95" t="str">
        <f>IF(D22&lt;&gt;"","x9：","")</f>
        <v/>
      </c>
      <c r="E22" s="2"/>
      <c r="F22" s="24"/>
      <c r="G22" s="2"/>
      <c r="I22" s="180"/>
      <c r="J22" s="2" t="str">
        <f t="shared" si="5"/>
        <v/>
      </c>
      <c r="K22" s="2" t="str">
        <f t="shared" si="0"/>
        <v/>
      </c>
      <c r="L22" s="180"/>
      <c r="M22" s="2" t="s">
        <v>207</v>
      </c>
      <c r="N22" s="2" t="str">
        <f t="shared" si="1"/>
        <v/>
      </c>
      <c r="O22" s="24"/>
      <c r="P22" s="2" t="str">
        <f t="shared" si="2"/>
        <v/>
      </c>
      <c r="Q22" s="2" t="str">
        <f t="shared" si="3"/>
        <v/>
      </c>
      <c r="R22" s="180"/>
      <c r="S22" s="2" t="str">
        <f t="shared" si="4"/>
        <v/>
      </c>
      <c r="T22" s="13"/>
    </row>
    <row r="23" spans="2:20" hidden="1" x14ac:dyDescent="0.2">
      <c r="B23" s="12"/>
      <c r="C23" s="95" t="str">
        <f>IF(D23&lt;&gt;"","x10：","")</f>
        <v/>
      </c>
      <c r="E23" s="2"/>
      <c r="F23" s="24"/>
      <c r="G23" s="2"/>
      <c r="I23" s="180"/>
      <c r="J23" s="2" t="str">
        <f t="shared" si="5"/>
        <v/>
      </c>
      <c r="K23" s="2" t="str">
        <f t="shared" si="0"/>
        <v/>
      </c>
      <c r="L23" s="180"/>
      <c r="M23" s="2" t="s">
        <v>207</v>
      </c>
      <c r="N23" s="2" t="str">
        <f t="shared" si="1"/>
        <v/>
      </c>
      <c r="O23" s="24"/>
      <c r="P23" s="2" t="str">
        <f t="shared" si="2"/>
        <v/>
      </c>
      <c r="Q23" s="2" t="str">
        <f t="shared" si="3"/>
        <v/>
      </c>
      <c r="R23" s="180"/>
      <c r="S23" s="2" t="str">
        <f t="shared" si="4"/>
        <v/>
      </c>
      <c r="T23" s="13"/>
    </row>
    <row r="24" spans="2:20" hidden="1" x14ac:dyDescent="0.2">
      <c r="B24" s="12"/>
      <c r="C24" s="95" t="str">
        <f>IF(D24&lt;&gt;"","x11：","")</f>
        <v/>
      </c>
      <c r="E24" s="2"/>
      <c r="F24" s="24"/>
      <c r="G24" s="2"/>
      <c r="I24" s="180"/>
      <c r="J24" s="2" t="str">
        <f t="shared" si="5"/>
        <v/>
      </c>
      <c r="K24" s="2" t="str">
        <f t="shared" si="0"/>
        <v/>
      </c>
      <c r="L24" s="180"/>
      <c r="M24" s="2" t="s">
        <v>207</v>
      </c>
      <c r="N24" s="2" t="str">
        <f t="shared" si="1"/>
        <v/>
      </c>
      <c r="O24" s="24"/>
      <c r="P24" s="2" t="str">
        <f t="shared" si="2"/>
        <v/>
      </c>
      <c r="Q24" s="2" t="str">
        <f t="shared" si="3"/>
        <v/>
      </c>
      <c r="R24" s="180"/>
      <c r="S24" s="2" t="str">
        <f t="shared" si="4"/>
        <v/>
      </c>
      <c r="T24" s="13"/>
    </row>
    <row r="25" spans="2:20" hidden="1" x14ac:dyDescent="0.2">
      <c r="B25" s="12"/>
      <c r="C25" s="95" t="str">
        <f>IF(D25&lt;&gt;"","x12：","")</f>
        <v/>
      </c>
      <c r="E25" s="2"/>
      <c r="F25" s="24"/>
      <c r="G25" s="2"/>
      <c r="I25" s="180"/>
      <c r="J25" s="2" t="str">
        <f t="shared" si="5"/>
        <v/>
      </c>
      <c r="K25" s="2" t="str">
        <f t="shared" si="0"/>
        <v/>
      </c>
      <c r="L25" s="180"/>
      <c r="M25" s="2" t="s">
        <v>207</v>
      </c>
      <c r="N25" s="2" t="str">
        <f t="shared" si="1"/>
        <v/>
      </c>
      <c r="O25" s="24"/>
      <c r="P25" s="2" t="str">
        <f t="shared" si="2"/>
        <v/>
      </c>
      <c r="Q25" s="2" t="str">
        <f t="shared" si="3"/>
        <v/>
      </c>
      <c r="R25" s="180"/>
      <c r="S25" s="2" t="str">
        <f t="shared" si="4"/>
        <v/>
      </c>
      <c r="T25" s="13"/>
    </row>
    <row r="26" spans="2:20" hidden="1" x14ac:dyDescent="0.2">
      <c r="B26" s="12"/>
      <c r="C26" s="95" t="str">
        <f>IF(D26&lt;&gt;"","x13：","")</f>
        <v/>
      </c>
      <c r="E26" s="2"/>
      <c r="F26" s="24"/>
      <c r="G26" s="2"/>
      <c r="I26" s="180"/>
      <c r="J26" s="2" t="str">
        <f t="shared" si="5"/>
        <v/>
      </c>
      <c r="K26" s="2" t="str">
        <f t="shared" si="0"/>
        <v/>
      </c>
      <c r="L26" s="180"/>
      <c r="M26" s="2" t="s">
        <v>207</v>
      </c>
      <c r="N26" s="2" t="str">
        <f t="shared" si="1"/>
        <v/>
      </c>
      <c r="O26" s="24"/>
      <c r="P26" s="2" t="str">
        <f t="shared" si="2"/>
        <v/>
      </c>
      <c r="Q26" s="2" t="str">
        <f t="shared" si="3"/>
        <v/>
      </c>
      <c r="R26" s="180"/>
      <c r="S26" s="2" t="str">
        <f t="shared" si="4"/>
        <v/>
      </c>
      <c r="T26" s="13"/>
    </row>
    <row r="27" spans="2:20" hidden="1" x14ac:dyDescent="0.2">
      <c r="B27" s="12"/>
      <c r="C27" s="95" t="str">
        <f>IF(D27&lt;&gt;"","x14：","")</f>
        <v/>
      </c>
      <c r="E27" s="2"/>
      <c r="F27" s="24"/>
      <c r="G27" s="2"/>
      <c r="I27" s="180"/>
      <c r="J27" s="2" t="str">
        <f t="shared" si="5"/>
        <v/>
      </c>
      <c r="K27" s="2" t="str">
        <f t="shared" si="0"/>
        <v/>
      </c>
      <c r="L27" s="180"/>
      <c r="M27" s="2" t="s">
        <v>207</v>
      </c>
      <c r="N27" s="2" t="str">
        <f t="shared" si="1"/>
        <v/>
      </c>
      <c r="O27" s="24"/>
      <c r="P27" s="2" t="str">
        <f t="shared" si="2"/>
        <v/>
      </c>
      <c r="Q27" s="2" t="str">
        <f t="shared" si="3"/>
        <v/>
      </c>
      <c r="R27" s="180"/>
      <c r="S27" s="2" t="str">
        <f t="shared" si="4"/>
        <v/>
      </c>
      <c r="T27" s="13"/>
    </row>
    <row r="28" spans="2:20" hidden="1" x14ac:dyDescent="0.2">
      <c r="B28" s="12"/>
      <c r="C28" s="95" t="str">
        <f>IF(D28&lt;&gt;"","x15：","")</f>
        <v/>
      </c>
      <c r="E28" s="2"/>
      <c r="F28" s="24"/>
      <c r="G28" s="2"/>
      <c r="I28" s="180"/>
      <c r="J28" s="2" t="str">
        <f t="shared" si="5"/>
        <v/>
      </c>
      <c r="K28" s="2" t="str">
        <f t="shared" si="0"/>
        <v/>
      </c>
      <c r="L28" s="180"/>
      <c r="M28" s="2" t="s">
        <v>207</v>
      </c>
      <c r="N28" s="2" t="str">
        <f t="shared" si="1"/>
        <v/>
      </c>
      <c r="O28" s="24"/>
      <c r="P28" s="2" t="str">
        <f t="shared" si="2"/>
        <v/>
      </c>
      <c r="Q28" s="2" t="str">
        <f t="shared" si="3"/>
        <v/>
      </c>
      <c r="R28" s="180"/>
      <c r="S28" s="2" t="str">
        <f t="shared" si="4"/>
        <v/>
      </c>
      <c r="T28" s="13"/>
    </row>
    <row r="29" spans="2:20" x14ac:dyDescent="0.2">
      <c r="B29" s="12"/>
      <c r="C29" s="10" t="s">
        <v>217</v>
      </c>
      <c r="D29" s="10"/>
      <c r="E29" s="10"/>
      <c r="F29" s="181"/>
      <c r="G29" s="181"/>
      <c r="H29" s="181"/>
      <c r="I29" s="181"/>
      <c r="J29" s="181"/>
      <c r="K29" s="181"/>
      <c r="L29" s="181"/>
      <c r="M29" s="181"/>
      <c r="N29" s="181"/>
      <c r="O29" s="181"/>
      <c r="P29" s="181"/>
      <c r="Q29" s="181"/>
      <c r="R29" s="182">
        <f>SUM(R14:R28)</f>
        <v>12</v>
      </c>
      <c r="S29" s="181" t="s">
        <v>127</v>
      </c>
      <c r="T29" s="13"/>
    </row>
    <row r="30" spans="2:20" x14ac:dyDescent="0.2">
      <c r="B30" s="12"/>
      <c r="C30" t="str">
        <f>IF(D14="","","(=x1")&amp;IF(D15="","","+x2")&amp;IF(D16="","","+x3")&amp;IF(D17="","","+x4")&amp;IF(D18="","","+x5")&amp;IF(D19="","","+x6")&amp;IF(D20="","","+x7")&amp;IF(D21="","","+x8")&amp;IF(D22="","","+x9")&amp;IF(D23="","","+x10")&amp;IF(D24="","","+x11")&amp;IF(D25="","","+x12")&amp;IF(D26="","","+x13")&amp;IF(D27="","","+x14")&amp;IF(D28="","","+x15")&amp;IF(D14="","",")")</f>
        <v>(=x1+x2+x3+x4)</v>
      </c>
      <c r="F30" s="2"/>
      <c r="G30" s="2"/>
      <c r="H30" s="2"/>
      <c r="I30" s="2"/>
      <c r="J30" s="2"/>
      <c r="K30" s="2"/>
      <c r="L30" s="2"/>
      <c r="M30" s="2"/>
      <c r="N30" s="2"/>
      <c r="O30" s="2"/>
      <c r="P30" s="2"/>
      <c r="Q30" s="2"/>
      <c r="R30" s="6"/>
      <c r="S30" s="2"/>
      <c r="T30" s="13"/>
    </row>
    <row r="31" spans="2:20" x14ac:dyDescent="0.2">
      <c r="B31" s="12"/>
      <c r="F31" s="2"/>
      <c r="G31" s="2"/>
      <c r="H31" s="2"/>
      <c r="I31" s="2"/>
      <c r="J31" s="2"/>
      <c r="K31" s="2"/>
      <c r="L31" s="2"/>
      <c r="M31" s="2"/>
      <c r="N31" s="2"/>
      <c r="O31" s="2"/>
      <c r="P31" s="2"/>
      <c r="Q31" s="2"/>
      <c r="R31" s="6"/>
      <c r="S31" s="2"/>
      <c r="T31" s="13"/>
    </row>
    <row r="32" spans="2:20" x14ac:dyDescent="0.2">
      <c r="B32" s="12"/>
      <c r="C32" s="95" t="str">
        <f>IF(D32&lt;&gt;"","y1：","")</f>
        <v>y1：</v>
      </c>
      <c r="D32" t="s">
        <v>252</v>
      </c>
      <c r="F32" s="24"/>
      <c r="G32" s="2"/>
      <c r="I32" s="24">
        <v>15</v>
      </c>
      <c r="J32" s="2" t="s">
        <v>258</v>
      </c>
      <c r="K32" s="2" t="str">
        <f t="shared" ref="K32:K46" si="6">IF(I32&lt;&gt;"","×","")</f>
        <v>×</v>
      </c>
      <c r="L32" s="24">
        <f>日当たりの加工ロット数</f>
        <v>2</v>
      </c>
      <c r="M32" s="2" t="s">
        <v>259</v>
      </c>
      <c r="N32" s="2" t="str">
        <f t="shared" ref="N32:N46" si="7">IF(L32&lt;&gt;"","÷","")</f>
        <v>÷</v>
      </c>
      <c r="O32" s="24">
        <v>60</v>
      </c>
      <c r="P32" s="2" t="str">
        <f>IF(O32=60,"[分/時間]",IF(O32=3600,"[秒/時間]",""))</f>
        <v>[分/時間]</v>
      </c>
      <c r="Q32" s="2" t="str">
        <f t="shared" ref="Q32:Q46" si="8">IF(O32&lt;&gt;"","=","")</f>
        <v>=</v>
      </c>
      <c r="R32" s="180">
        <f>(15/60)*日当たりの加工ロット数</f>
        <v>0.5</v>
      </c>
      <c r="S32" s="2" t="str">
        <f t="shared" ref="S32:S46" si="9">IF(R32&lt;&gt;"","[時間/日]","")</f>
        <v>[時間/日]</v>
      </c>
      <c r="T32" s="13"/>
    </row>
    <row r="33" spans="2:20" x14ac:dyDescent="0.2">
      <c r="B33" s="12"/>
      <c r="C33" s="95" t="str">
        <f>IF(D33&lt;&gt;"","y2：","")</f>
        <v>y2：</v>
      </c>
      <c r="D33" t="s">
        <v>256</v>
      </c>
      <c r="F33" s="24"/>
      <c r="G33" s="2"/>
      <c r="I33" s="201">
        <f>IF(ワーク搬送補助機能装置="なし",0.75*5,0)</f>
        <v>0</v>
      </c>
      <c r="J33" s="2" t="s">
        <v>258</v>
      </c>
      <c r="K33" s="2" t="str">
        <f t="shared" si="6"/>
        <v>×</v>
      </c>
      <c r="L33" s="24">
        <f>日当たりの加工ロット数</f>
        <v>2</v>
      </c>
      <c r="M33" s="2" t="s">
        <v>259</v>
      </c>
      <c r="N33" s="2" t="str">
        <f t="shared" si="7"/>
        <v>÷</v>
      </c>
      <c r="O33" s="24">
        <v>60</v>
      </c>
      <c r="P33" s="2" t="str">
        <f t="shared" ref="P33:P46" si="10">IF(O33=60,"[分/時間]",IF(O33=3600,"[秒/時間]",""))</f>
        <v>[分/時間]</v>
      </c>
      <c r="Q33" s="2" t="str">
        <f t="shared" si="8"/>
        <v>=</v>
      </c>
      <c r="R33" s="201">
        <f>(IF(ワーク搬送補助機能装置="なし",0.75*5,0)/60)*日当たりの加工ロット数</f>
        <v>0</v>
      </c>
      <c r="S33" s="2" t="str">
        <f t="shared" si="9"/>
        <v>[時間/日]</v>
      </c>
      <c r="T33" s="13"/>
    </row>
    <row r="34" spans="2:20" x14ac:dyDescent="0.2">
      <c r="B34" s="12"/>
      <c r="C34" s="95" t="str">
        <f>IF(D34&lt;&gt;"","y3：","")</f>
        <v>y3：</v>
      </c>
      <c r="D34" t="s">
        <v>253</v>
      </c>
      <c r="F34" s="24"/>
      <c r="G34" s="2"/>
      <c r="I34" s="24">
        <f>15*5</f>
        <v>75</v>
      </c>
      <c r="J34" s="2" t="s">
        <v>258</v>
      </c>
      <c r="K34" s="2" t="str">
        <f t="shared" si="6"/>
        <v>×</v>
      </c>
      <c r="L34" s="24">
        <f>日当たりの加工ロット数</f>
        <v>2</v>
      </c>
      <c r="M34" s="2" t="s">
        <v>259</v>
      </c>
      <c r="N34" s="2" t="str">
        <f t="shared" si="7"/>
        <v>÷</v>
      </c>
      <c r="O34" s="24">
        <v>60</v>
      </c>
      <c r="P34" s="2" t="str">
        <f t="shared" si="10"/>
        <v>[分/時間]</v>
      </c>
      <c r="Q34" s="2" t="str">
        <f t="shared" si="8"/>
        <v>=</v>
      </c>
      <c r="R34" s="180">
        <f>(15*5/60)*日当たりの加工ロット数</f>
        <v>2.5</v>
      </c>
      <c r="S34" s="2" t="str">
        <f t="shared" si="9"/>
        <v>[時間/日]</v>
      </c>
      <c r="T34" s="13"/>
    </row>
    <row r="35" spans="2:20" x14ac:dyDescent="0.2">
      <c r="B35" s="12"/>
      <c r="C35" s="95" t="str">
        <f>IF(D35&lt;&gt;"","y4：","")</f>
        <v>y4：</v>
      </c>
      <c r="D35" t="s">
        <v>254</v>
      </c>
      <c r="F35" s="24"/>
      <c r="G35" s="2"/>
      <c r="I35" s="201">
        <f>IF(ワーク搬送補助機能装置="なし",0.75*5,0)</f>
        <v>0</v>
      </c>
      <c r="J35" s="2" t="s">
        <v>258</v>
      </c>
      <c r="K35" s="2" t="str">
        <f t="shared" si="6"/>
        <v>×</v>
      </c>
      <c r="L35" s="24">
        <f>日当たりの加工ロット数</f>
        <v>2</v>
      </c>
      <c r="M35" s="2" t="s">
        <v>259</v>
      </c>
      <c r="N35" s="2" t="str">
        <f t="shared" si="7"/>
        <v>÷</v>
      </c>
      <c r="O35" s="24">
        <v>60</v>
      </c>
      <c r="P35" s="2" t="str">
        <f t="shared" si="10"/>
        <v>[分/時間]</v>
      </c>
      <c r="Q35" s="2" t="str">
        <f t="shared" si="8"/>
        <v>=</v>
      </c>
      <c r="R35" s="201">
        <f>(IF(ワーク搬送補助機能装置="なし",0.75*5,0)/60)*日当たりの加工ロット数</f>
        <v>0</v>
      </c>
      <c r="S35" s="2" t="str">
        <f t="shared" si="9"/>
        <v>[時間/日]</v>
      </c>
      <c r="T35" s="13"/>
    </row>
    <row r="36" spans="2:20" x14ac:dyDescent="0.2">
      <c r="B36" s="12"/>
      <c r="C36" s="95" t="str">
        <f>IF(D36&lt;&gt;"","y5：","")</f>
        <v>y5：</v>
      </c>
      <c r="D36" t="s">
        <v>255</v>
      </c>
      <c r="F36" s="24"/>
      <c r="G36" s="2"/>
      <c r="I36" s="24">
        <v>60</v>
      </c>
      <c r="J36" s="2" t="s">
        <v>258</v>
      </c>
      <c r="K36" s="2" t="str">
        <f t="shared" si="6"/>
        <v>×</v>
      </c>
      <c r="L36" s="24">
        <f>日当たりの加工ロット数</f>
        <v>2</v>
      </c>
      <c r="M36" s="2" t="s">
        <v>259</v>
      </c>
      <c r="N36" s="2" t="str">
        <f t="shared" si="7"/>
        <v>÷</v>
      </c>
      <c r="O36" s="24">
        <v>60</v>
      </c>
      <c r="P36" s="2" t="str">
        <f t="shared" si="10"/>
        <v>[分/時間]</v>
      </c>
      <c r="Q36" s="2" t="str">
        <f t="shared" si="8"/>
        <v>=</v>
      </c>
      <c r="R36" s="180">
        <f>(60/60)*日当たりの加工ロット数</f>
        <v>2</v>
      </c>
      <c r="S36" s="2" t="str">
        <f t="shared" si="9"/>
        <v>[時間/日]</v>
      </c>
      <c r="T36" s="13"/>
    </row>
    <row r="37" spans="2:20" hidden="1" x14ac:dyDescent="0.2">
      <c r="B37" s="12"/>
      <c r="C37" s="95" t="str">
        <f>IF(D37&lt;&gt;"","y6：","")</f>
        <v/>
      </c>
      <c r="F37" s="24"/>
      <c r="G37" s="2"/>
      <c r="I37" s="180"/>
      <c r="J37" s="2" t="str">
        <f t="shared" ref="J37:J46" si="11">IF(O37=60,"[分/回]",IF(O37=3600,"[秒/回]",""))</f>
        <v/>
      </c>
      <c r="K37" s="2" t="str">
        <f t="shared" si="6"/>
        <v/>
      </c>
      <c r="L37" s="180"/>
      <c r="M37" s="2" t="s">
        <v>207</v>
      </c>
      <c r="N37" s="2" t="str">
        <f t="shared" si="7"/>
        <v/>
      </c>
      <c r="O37" s="24"/>
      <c r="P37" s="2" t="str">
        <f t="shared" si="10"/>
        <v/>
      </c>
      <c r="Q37" s="2" t="str">
        <f t="shared" si="8"/>
        <v/>
      </c>
      <c r="R37" s="180"/>
      <c r="S37" s="2" t="str">
        <f t="shared" si="9"/>
        <v/>
      </c>
      <c r="T37" s="13"/>
    </row>
    <row r="38" spans="2:20" hidden="1" x14ac:dyDescent="0.2">
      <c r="B38" s="12"/>
      <c r="C38" s="95" t="str">
        <f>IF(D38&lt;&gt;"","y7：","")</f>
        <v/>
      </c>
      <c r="F38" s="24"/>
      <c r="G38" s="2"/>
      <c r="I38" s="180"/>
      <c r="J38" s="2" t="str">
        <f t="shared" si="11"/>
        <v/>
      </c>
      <c r="K38" s="2" t="str">
        <f t="shared" si="6"/>
        <v/>
      </c>
      <c r="L38" s="180"/>
      <c r="M38" s="2" t="s">
        <v>207</v>
      </c>
      <c r="N38" s="2" t="str">
        <f t="shared" si="7"/>
        <v/>
      </c>
      <c r="O38" s="24"/>
      <c r="P38" s="2" t="str">
        <f t="shared" si="10"/>
        <v/>
      </c>
      <c r="Q38" s="2" t="str">
        <f t="shared" si="8"/>
        <v/>
      </c>
      <c r="R38" s="180"/>
      <c r="S38" s="2" t="str">
        <f t="shared" si="9"/>
        <v/>
      </c>
      <c r="T38" s="13"/>
    </row>
    <row r="39" spans="2:20" hidden="1" x14ac:dyDescent="0.2">
      <c r="B39" s="12"/>
      <c r="C39" s="95" t="str">
        <f>IF(D39&lt;&gt;"","y8：","")</f>
        <v/>
      </c>
      <c r="F39" s="24"/>
      <c r="G39" s="2"/>
      <c r="I39" s="180"/>
      <c r="J39" s="2" t="str">
        <f t="shared" si="11"/>
        <v/>
      </c>
      <c r="K39" s="2" t="str">
        <f t="shared" si="6"/>
        <v/>
      </c>
      <c r="L39" s="180"/>
      <c r="M39" s="2" t="s">
        <v>207</v>
      </c>
      <c r="N39" s="2" t="str">
        <f t="shared" si="7"/>
        <v/>
      </c>
      <c r="O39" s="24"/>
      <c r="P39" s="2" t="str">
        <f t="shared" si="10"/>
        <v/>
      </c>
      <c r="Q39" s="2" t="str">
        <f t="shared" si="8"/>
        <v/>
      </c>
      <c r="R39" s="180"/>
      <c r="S39" s="2" t="str">
        <f t="shared" si="9"/>
        <v/>
      </c>
      <c r="T39" s="13"/>
    </row>
    <row r="40" spans="2:20" hidden="1" x14ac:dyDescent="0.2">
      <c r="B40" s="12"/>
      <c r="C40" s="95" t="str">
        <f>IF(D40&lt;&gt;"","y9：","")</f>
        <v/>
      </c>
      <c r="F40" s="24"/>
      <c r="G40" s="2"/>
      <c r="I40" s="180"/>
      <c r="J40" s="2" t="str">
        <f t="shared" si="11"/>
        <v/>
      </c>
      <c r="K40" s="2" t="str">
        <f t="shared" si="6"/>
        <v/>
      </c>
      <c r="L40" s="180"/>
      <c r="M40" s="2" t="s">
        <v>207</v>
      </c>
      <c r="N40" s="2" t="str">
        <f t="shared" si="7"/>
        <v/>
      </c>
      <c r="O40" s="24"/>
      <c r="P40" s="2" t="str">
        <f t="shared" si="10"/>
        <v/>
      </c>
      <c r="Q40" s="2" t="str">
        <f t="shared" si="8"/>
        <v/>
      </c>
      <c r="R40" s="180"/>
      <c r="S40" s="2" t="str">
        <f t="shared" si="9"/>
        <v/>
      </c>
      <c r="T40" s="13"/>
    </row>
    <row r="41" spans="2:20" hidden="1" x14ac:dyDescent="0.2">
      <c r="B41" s="12"/>
      <c r="C41" s="95" t="str">
        <f>IF(D41&lt;&gt;"","y10：","")</f>
        <v/>
      </c>
      <c r="F41" s="24"/>
      <c r="G41" s="2"/>
      <c r="I41" s="180"/>
      <c r="J41" s="2" t="str">
        <f t="shared" si="11"/>
        <v/>
      </c>
      <c r="K41" s="2" t="str">
        <f t="shared" si="6"/>
        <v/>
      </c>
      <c r="L41" s="180"/>
      <c r="M41" s="2" t="s">
        <v>207</v>
      </c>
      <c r="N41" s="2" t="str">
        <f t="shared" si="7"/>
        <v/>
      </c>
      <c r="O41" s="24"/>
      <c r="P41" s="2" t="str">
        <f t="shared" si="10"/>
        <v/>
      </c>
      <c r="Q41" s="2" t="str">
        <f t="shared" si="8"/>
        <v/>
      </c>
      <c r="R41" s="180"/>
      <c r="S41" s="2" t="str">
        <f t="shared" si="9"/>
        <v/>
      </c>
      <c r="T41" s="13"/>
    </row>
    <row r="42" spans="2:20" hidden="1" x14ac:dyDescent="0.2">
      <c r="B42" s="12"/>
      <c r="C42" s="95" t="str">
        <f>IF(D42&lt;&gt;"","y11：","")</f>
        <v/>
      </c>
      <c r="F42" s="24"/>
      <c r="G42" s="2"/>
      <c r="I42" s="180"/>
      <c r="J42" s="2" t="str">
        <f t="shared" si="11"/>
        <v/>
      </c>
      <c r="K42" s="2" t="str">
        <f t="shared" si="6"/>
        <v/>
      </c>
      <c r="L42" s="180"/>
      <c r="M42" s="2" t="s">
        <v>207</v>
      </c>
      <c r="N42" s="2" t="str">
        <f t="shared" si="7"/>
        <v/>
      </c>
      <c r="O42" s="24"/>
      <c r="P42" s="2" t="str">
        <f t="shared" si="10"/>
        <v/>
      </c>
      <c r="Q42" s="2" t="str">
        <f t="shared" si="8"/>
        <v/>
      </c>
      <c r="R42" s="180"/>
      <c r="S42" s="2" t="str">
        <f t="shared" si="9"/>
        <v/>
      </c>
      <c r="T42" s="13"/>
    </row>
    <row r="43" spans="2:20" hidden="1" x14ac:dyDescent="0.2">
      <c r="B43" s="12"/>
      <c r="C43" s="95" t="str">
        <f>IF(D43&lt;&gt;"","y12：","")</f>
        <v/>
      </c>
      <c r="F43" s="24"/>
      <c r="G43" s="2"/>
      <c r="I43" s="180"/>
      <c r="J43" s="2" t="str">
        <f t="shared" si="11"/>
        <v/>
      </c>
      <c r="K43" s="2" t="str">
        <f t="shared" si="6"/>
        <v/>
      </c>
      <c r="L43" s="180"/>
      <c r="M43" s="2" t="s">
        <v>207</v>
      </c>
      <c r="N43" s="2" t="str">
        <f t="shared" si="7"/>
        <v/>
      </c>
      <c r="O43" s="24"/>
      <c r="P43" s="2" t="str">
        <f t="shared" si="10"/>
        <v/>
      </c>
      <c r="Q43" s="2" t="str">
        <f t="shared" si="8"/>
        <v/>
      </c>
      <c r="R43" s="180"/>
      <c r="S43" s="2" t="str">
        <f t="shared" si="9"/>
        <v/>
      </c>
      <c r="T43" s="13"/>
    </row>
    <row r="44" spans="2:20" hidden="1" x14ac:dyDescent="0.2">
      <c r="B44" s="12"/>
      <c r="C44" s="95" t="str">
        <f>IF(D44&lt;&gt;"","y13：","")</f>
        <v/>
      </c>
      <c r="F44" s="24"/>
      <c r="G44" s="2"/>
      <c r="I44" s="180"/>
      <c r="J44" s="2" t="str">
        <f t="shared" si="11"/>
        <v/>
      </c>
      <c r="K44" s="2" t="str">
        <f t="shared" si="6"/>
        <v/>
      </c>
      <c r="L44" s="180"/>
      <c r="M44" s="2" t="s">
        <v>207</v>
      </c>
      <c r="N44" s="2" t="str">
        <f t="shared" si="7"/>
        <v/>
      </c>
      <c r="O44" s="24"/>
      <c r="P44" s="2" t="str">
        <f t="shared" si="10"/>
        <v/>
      </c>
      <c r="Q44" s="2" t="str">
        <f t="shared" si="8"/>
        <v/>
      </c>
      <c r="R44" s="180"/>
      <c r="S44" s="2" t="str">
        <f t="shared" si="9"/>
        <v/>
      </c>
      <c r="T44" s="13"/>
    </row>
    <row r="45" spans="2:20" hidden="1" x14ac:dyDescent="0.2">
      <c r="B45" s="12"/>
      <c r="C45" s="95" t="str">
        <f>IF(D45&lt;&gt;"","y14：","")</f>
        <v/>
      </c>
      <c r="F45" s="24"/>
      <c r="G45" s="2"/>
      <c r="I45" s="180"/>
      <c r="J45" s="2" t="str">
        <f t="shared" si="11"/>
        <v/>
      </c>
      <c r="K45" s="2" t="str">
        <f t="shared" si="6"/>
        <v/>
      </c>
      <c r="L45" s="180"/>
      <c r="M45" s="2" t="s">
        <v>207</v>
      </c>
      <c r="N45" s="2" t="str">
        <f t="shared" si="7"/>
        <v/>
      </c>
      <c r="O45" s="24"/>
      <c r="P45" s="2" t="str">
        <f t="shared" si="10"/>
        <v/>
      </c>
      <c r="Q45" s="2" t="str">
        <f t="shared" si="8"/>
        <v/>
      </c>
      <c r="R45" s="180"/>
      <c r="S45" s="2" t="str">
        <f t="shared" si="9"/>
        <v/>
      </c>
      <c r="T45" s="13"/>
    </row>
    <row r="46" spans="2:20" hidden="1" x14ac:dyDescent="0.2">
      <c r="B46" s="12"/>
      <c r="C46" s="95" t="str">
        <f>IF(D46&lt;&gt;"","y15：","")</f>
        <v/>
      </c>
      <c r="F46" s="24"/>
      <c r="G46" s="2"/>
      <c r="I46" s="180"/>
      <c r="J46" s="2" t="str">
        <f t="shared" si="11"/>
        <v/>
      </c>
      <c r="K46" s="2" t="str">
        <f t="shared" si="6"/>
        <v/>
      </c>
      <c r="L46" s="180"/>
      <c r="M46" s="2" t="s">
        <v>207</v>
      </c>
      <c r="N46" s="2" t="str">
        <f t="shared" si="7"/>
        <v/>
      </c>
      <c r="O46" s="24"/>
      <c r="P46" s="2" t="str">
        <f t="shared" si="10"/>
        <v/>
      </c>
      <c r="Q46" s="2" t="str">
        <f t="shared" si="8"/>
        <v/>
      </c>
      <c r="R46" s="180"/>
      <c r="S46" s="2" t="str">
        <f t="shared" si="9"/>
        <v/>
      </c>
      <c r="T46" s="13"/>
    </row>
    <row r="47" spans="2:20" x14ac:dyDescent="0.2">
      <c r="B47" s="12"/>
      <c r="C47" s="10" t="s">
        <v>218</v>
      </c>
      <c r="D47" s="10"/>
      <c r="E47" s="10"/>
      <c r="F47" s="181"/>
      <c r="G47" s="181"/>
      <c r="H47" s="181"/>
      <c r="I47" s="181"/>
      <c r="J47" s="181"/>
      <c r="K47" s="181"/>
      <c r="L47" s="181"/>
      <c r="M47" s="181"/>
      <c r="N47" s="181"/>
      <c r="O47" s="181"/>
      <c r="P47" s="181"/>
      <c r="Q47" s="181"/>
      <c r="R47" s="202">
        <f>SUM(R32:R46)</f>
        <v>5</v>
      </c>
      <c r="S47" s="181" t="s">
        <v>127</v>
      </c>
      <c r="T47" s="13"/>
    </row>
    <row r="48" spans="2:20" x14ac:dyDescent="0.2">
      <c r="B48" s="12"/>
      <c r="C48" t="str">
        <f>IF(D32="","","(=y1")&amp;IF(D33="","","+y2")&amp;IF(D34="","","+y3")&amp;IF(D35="","","+y4")&amp;IF(D36="","","+y5")&amp;IF(D37="","","+y6")&amp;IF(D38="","","+y7")&amp;IF(D39="","","+y8")&amp;IF(D40="","","+y9")&amp;IF(D41="","","+y10")&amp;IF(D42="","","+y11")&amp;IF(D43="","","+y12")&amp;IF(D44="","","+y13")&amp;IF(D45="","","+y14")&amp;IF(D46="","","+y15")&amp;IF(D32="","",")")</f>
        <v>(=y1+y2+y3+y4+y5)</v>
      </c>
      <c r="F48" s="2"/>
      <c r="G48" s="2"/>
      <c r="H48" s="2"/>
      <c r="I48" s="2"/>
      <c r="J48" s="2"/>
      <c r="K48" s="2"/>
      <c r="L48" s="2"/>
      <c r="M48" s="2"/>
      <c r="N48" s="2"/>
      <c r="O48" s="2"/>
      <c r="P48" s="2"/>
      <c r="Q48" s="2"/>
      <c r="R48" s="6"/>
      <c r="S48" s="2"/>
      <c r="T48" s="13"/>
    </row>
    <row r="49" spans="2:21" ht="13.8" thickBot="1" x14ac:dyDescent="0.25">
      <c r="B49" s="12"/>
      <c r="F49" s="2"/>
      <c r="G49" s="2"/>
      <c r="H49" s="2"/>
      <c r="I49" s="2"/>
      <c r="J49" s="2"/>
      <c r="K49" s="2"/>
      <c r="L49" s="2"/>
      <c r="M49" s="2"/>
      <c r="N49" s="2"/>
      <c r="O49" s="2"/>
      <c r="P49" s="2"/>
      <c r="Q49" s="2"/>
      <c r="R49" s="6"/>
      <c r="S49" s="2"/>
      <c r="T49" s="13"/>
    </row>
    <row r="50" spans="2:21" ht="13.8" thickBot="1" x14ac:dyDescent="0.25">
      <c r="B50" s="12"/>
      <c r="C50" s="7" t="s">
        <v>219</v>
      </c>
      <c r="E50" s="4"/>
      <c r="F50" s="183"/>
      <c r="G50" s="2"/>
      <c r="H50" s="184" t="s">
        <v>128</v>
      </c>
      <c r="I50" s="79">
        <f>R29</f>
        <v>12</v>
      </c>
      <c r="J50" s="2" t="s">
        <v>127</v>
      </c>
      <c r="K50" s="2" t="s">
        <v>35</v>
      </c>
      <c r="L50" s="201">
        <f>R47</f>
        <v>5</v>
      </c>
      <c r="M50" s="8" t="s">
        <v>208</v>
      </c>
      <c r="N50" s="2" t="s">
        <v>125</v>
      </c>
      <c r="O50" s="79">
        <f>R29</f>
        <v>12</v>
      </c>
      <c r="P50" s="2" t="s">
        <v>127</v>
      </c>
      <c r="Q50" s="2" t="s">
        <v>126</v>
      </c>
      <c r="R50" s="203">
        <f>ROUND((I50-L50)/O50,2)</f>
        <v>0.57999999999999996</v>
      </c>
      <c r="S50" s="2" t="s">
        <v>129</v>
      </c>
      <c r="T50" s="13"/>
    </row>
    <row r="51" spans="2:21" x14ac:dyDescent="0.2">
      <c r="B51" s="12"/>
      <c r="C51" s="21" t="s">
        <v>130</v>
      </c>
      <c r="E51" s="21"/>
      <c r="F51" s="2"/>
      <c r="G51" s="2"/>
      <c r="H51" s="2"/>
      <c r="I51" s="2"/>
      <c r="J51" s="2"/>
      <c r="K51" s="2"/>
      <c r="L51" s="2"/>
      <c r="M51" s="2"/>
      <c r="N51" s="2"/>
      <c r="O51" s="2"/>
      <c r="P51" s="2"/>
      <c r="Q51" s="2"/>
      <c r="R51" s="2"/>
      <c r="S51" s="2"/>
      <c r="T51" s="13"/>
    </row>
    <row r="52" spans="2:21" ht="13.8" thickBot="1" x14ac:dyDescent="0.25">
      <c r="B52" s="12"/>
      <c r="C52" s="21"/>
      <c r="E52" s="21"/>
      <c r="F52" s="2"/>
      <c r="G52" s="2"/>
      <c r="H52" s="2"/>
      <c r="I52" s="2"/>
      <c r="J52" s="2"/>
      <c r="K52" s="2"/>
      <c r="L52" s="2"/>
      <c r="M52" s="2"/>
      <c r="N52" s="2"/>
      <c r="O52" s="2"/>
      <c r="P52" s="2"/>
      <c r="Q52" s="2"/>
      <c r="R52" s="2"/>
      <c r="S52" s="2"/>
      <c r="T52" s="13"/>
    </row>
    <row r="53" spans="2:21" ht="13.8" thickBot="1" x14ac:dyDescent="0.25">
      <c r="B53" s="12"/>
      <c r="C53" s="21" t="s">
        <v>131</v>
      </c>
      <c r="E53" s="21"/>
      <c r="F53" s="2"/>
      <c r="G53" s="2"/>
      <c r="H53" s="2"/>
      <c r="I53" s="2"/>
      <c r="J53" s="2"/>
      <c r="K53" s="2"/>
      <c r="L53" s="2"/>
      <c r="M53" s="2"/>
      <c r="N53" s="2"/>
      <c r="O53" s="2"/>
      <c r="P53" s="2"/>
      <c r="Q53" s="2"/>
      <c r="R53" s="204" t="str">
        <f>IF(R50&gt;=0.2,"適格","不適")</f>
        <v>適格</v>
      </c>
      <c r="S53" s="2"/>
      <c r="T53" s="13"/>
    </row>
    <row r="54" spans="2:21" x14ac:dyDescent="0.2">
      <c r="B54" s="14"/>
      <c r="C54" s="1"/>
      <c r="D54" s="17"/>
      <c r="E54" s="17"/>
      <c r="F54" s="3"/>
      <c r="G54" s="3"/>
      <c r="H54" s="3"/>
      <c r="I54" s="3"/>
      <c r="J54" s="3"/>
      <c r="K54" s="3"/>
      <c r="L54" s="3"/>
      <c r="M54" s="3"/>
      <c r="N54" s="3"/>
      <c r="O54" s="3"/>
      <c r="P54" s="3"/>
      <c r="Q54" s="3"/>
      <c r="R54" s="3"/>
      <c r="S54" s="3"/>
      <c r="T54" s="15"/>
    </row>
    <row r="55" spans="2:21" x14ac:dyDescent="0.2">
      <c r="U55" s="18" t="s">
        <v>7</v>
      </c>
    </row>
    <row r="56" spans="2:21" ht="5.25" customHeight="1" thickBot="1" x14ac:dyDescent="0.25">
      <c r="M56" s="9"/>
      <c r="N56" s="10"/>
      <c r="O56" s="10"/>
      <c r="P56" s="10"/>
      <c r="Q56" s="10"/>
      <c r="R56" s="10"/>
      <c r="S56" s="10"/>
      <c r="T56" s="11"/>
    </row>
    <row r="57" spans="2:21" ht="16.8" thickBot="1" x14ac:dyDescent="0.25">
      <c r="M57" s="12"/>
      <c r="N57" s="96" t="s">
        <v>141</v>
      </c>
      <c r="R57" s="205" t="str">
        <f>IF(審査結果="適格","〇","△")</f>
        <v>〇</v>
      </c>
      <c r="T57" s="13"/>
    </row>
    <row r="58" spans="2:21" ht="5.25" customHeight="1" x14ac:dyDescent="0.2">
      <c r="M58" s="14"/>
      <c r="N58" s="1"/>
      <c r="O58" s="1"/>
      <c r="P58" s="1"/>
      <c r="Q58" s="1"/>
      <c r="R58" s="1"/>
      <c r="S58" s="1"/>
      <c r="T58" s="15"/>
    </row>
  </sheetData>
  <sheetProtection algorithmName="SHA-512" hashValue="QBnqSwhpCO5TzQzV3lyVSNa7MlgBjTZdW5iqzt88N2fHm08hjW9ryzR4fRHvIuEHJd4IK3T1iQ1CmduzoUqPyg==" saltValue="FFkT18pdqisyeQ0SNwJMZQ==" spinCount="100000" sheet="1" objects="1" scenarios="1"/>
  <mergeCells count="6">
    <mergeCell ref="C12:D12"/>
    <mergeCell ref="D2:S2"/>
    <mergeCell ref="P4:S4"/>
    <mergeCell ref="E6:P6"/>
    <mergeCell ref="E7:P7"/>
    <mergeCell ref="C9:S10"/>
  </mergeCells>
  <phoneticPr fontId="1"/>
  <conditionalFormatting sqref="I14:I28">
    <cfRule type="expression" dxfId="11" priority="16">
      <formula>IF(I14="",TRUE,FALSE)</formula>
    </cfRule>
  </conditionalFormatting>
  <conditionalFormatting sqref="I32:I46">
    <cfRule type="expression" dxfId="10" priority="12">
      <formula>IF(I32="",TRUE,FALSE)</formula>
    </cfRule>
  </conditionalFormatting>
  <conditionalFormatting sqref="J14:J28">
    <cfRule type="expression" dxfId="9" priority="4">
      <formula>IF(I14="",TRUE,FALSE)</formula>
    </cfRule>
  </conditionalFormatting>
  <conditionalFormatting sqref="J32:J46">
    <cfRule type="expression" dxfId="8" priority="1">
      <formula>IF(I32="",TRUE,FALSE)</formula>
    </cfRule>
  </conditionalFormatting>
  <conditionalFormatting sqref="L14:L28">
    <cfRule type="expression" dxfId="7" priority="15">
      <formula>IF(L14="",TRUE,FALSE)</formula>
    </cfRule>
  </conditionalFormatting>
  <conditionalFormatting sqref="L32:L46">
    <cfRule type="expression" dxfId="6" priority="11">
      <formula>IF(L32="",TRUE,FALSE)</formula>
    </cfRule>
  </conditionalFormatting>
  <conditionalFormatting sqref="M14:M28">
    <cfRule type="expression" dxfId="5" priority="6">
      <formula>IF(L14="",TRUE,FALSE)</formula>
    </cfRule>
  </conditionalFormatting>
  <conditionalFormatting sqref="M32:M46">
    <cfRule type="expression" dxfId="4" priority="2">
      <formula>IF(L32="",TRUE,FALSE)</formula>
    </cfRule>
  </conditionalFormatting>
  <conditionalFormatting sqref="O14:O28">
    <cfRule type="expression" dxfId="3" priority="14">
      <formula>IF(O14="",TRUE,FALSE)</formula>
    </cfRule>
  </conditionalFormatting>
  <conditionalFormatting sqref="O32:O46">
    <cfRule type="expression" dxfId="2" priority="10">
      <formula>IF(O32="",TRUE,FALSE)</formula>
    </cfRule>
  </conditionalFormatting>
  <conditionalFormatting sqref="R14:R28">
    <cfRule type="expression" dxfId="1" priority="13">
      <formula>IF(R14="",TRUE,FALSE)</formula>
    </cfRule>
  </conditionalFormatting>
  <conditionalFormatting sqref="R32:R46">
    <cfRule type="expression" dxfId="0" priority="9">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9C9F-AF5E-410D-A6AC-8BB998EAA62C}">
  <sheetPr>
    <tabColor theme="0"/>
    <pageSetUpPr fitToPage="1"/>
  </sheetPr>
  <dimension ref="A1:E5"/>
  <sheetViews>
    <sheetView showGridLines="0" view="pageBreakPreview" zoomScaleNormal="90" zoomScaleSheetLayoutView="100" workbookViewId="0">
      <pane ySplit="1" topLeftCell="A2" activePane="bottomLeft" state="frozen"/>
      <selection pane="bottomLeft" sqref="A1:B1"/>
    </sheetView>
  </sheetViews>
  <sheetFormatPr defaultColWidth="9.5546875" defaultRowHeight="18.75" customHeight="1" x14ac:dyDescent="0.2"/>
  <cols>
    <col min="1" max="1" width="3" style="189" bestFit="1" customWidth="1"/>
    <col min="2" max="2" width="31.44140625" style="189" customWidth="1"/>
    <col min="3" max="3" width="17" style="189" customWidth="1"/>
    <col min="4" max="4" width="12.6640625" style="189" customWidth="1"/>
    <col min="5" max="5" width="81.44140625" style="189" customWidth="1"/>
    <col min="6" max="6" width="17.88671875" style="189" customWidth="1"/>
    <col min="7" max="7" width="12.88671875" style="189" bestFit="1" customWidth="1"/>
    <col min="8" max="11" width="14" style="189" bestFit="1" customWidth="1"/>
    <col min="12" max="12" width="15.6640625" style="189" bestFit="1" customWidth="1"/>
    <col min="13" max="16384" width="9.5546875" style="189"/>
  </cols>
  <sheetData>
    <row r="1" spans="1:5" s="188" customFormat="1" ht="53.4" customHeight="1" x14ac:dyDescent="0.2">
      <c r="A1" s="490" t="s">
        <v>132</v>
      </c>
      <c r="B1" s="491"/>
      <c r="C1" s="78" t="s">
        <v>133</v>
      </c>
      <c r="D1" s="186" t="s">
        <v>134</v>
      </c>
      <c r="E1" s="22" t="s">
        <v>135</v>
      </c>
    </row>
    <row r="2" spans="1:5" ht="53.4" customHeight="1" x14ac:dyDescent="0.2">
      <c r="A2" s="210" t="s">
        <v>235</v>
      </c>
      <c r="B2" s="192" t="s">
        <v>236</v>
      </c>
      <c r="C2" s="193" t="s">
        <v>237</v>
      </c>
      <c r="D2" s="190">
        <v>12.333799737647574</v>
      </c>
      <c r="E2" s="194" t="s">
        <v>257</v>
      </c>
    </row>
    <row r="3" spans="1:5" ht="53.4" customHeight="1" x14ac:dyDescent="0.2">
      <c r="A3" s="211" t="s">
        <v>238</v>
      </c>
      <c r="B3" s="192" t="s">
        <v>239</v>
      </c>
      <c r="C3" s="195" t="s">
        <v>240</v>
      </c>
      <c r="D3" s="196">
        <v>8</v>
      </c>
      <c r="E3" s="197"/>
    </row>
    <row r="4" spans="1:5" ht="53.4" customHeight="1" x14ac:dyDescent="0.2">
      <c r="A4" s="211" t="s">
        <v>241</v>
      </c>
      <c r="B4" s="198" t="s">
        <v>242</v>
      </c>
      <c r="C4" s="191" t="s">
        <v>243</v>
      </c>
      <c r="D4" s="190">
        <v>2</v>
      </c>
      <c r="E4" s="197" t="s">
        <v>244</v>
      </c>
    </row>
    <row r="5" spans="1:5" s="199" customFormat="1" ht="53.4" customHeight="1" x14ac:dyDescent="0.2">
      <c r="A5" s="206" t="s">
        <v>245</v>
      </c>
      <c r="B5" s="207" t="s">
        <v>246</v>
      </c>
      <c r="C5" s="208" t="s">
        <v>247</v>
      </c>
      <c r="D5" s="209">
        <f>ROUNDUP((((15+35+35+IF(ワーク搬送補助機能装置="なし",0.75*5,0)+15*5+IF(ワーク搬送補助機能装置="なし",0.75*5,0)+60+0.16)/60)*D4)/D3,0)</f>
        <v>1</v>
      </c>
      <c r="E5" s="200"/>
    </row>
  </sheetData>
  <sheetProtection algorithmName="SHA-512" hashValue="Yfzy5L7MQR+7Yv3IRYedXrrzgV4PWEjI9oKFw4L8qiKqyZuBi/AbNM0ytHtnm8BBqqzgDL3rk49YlTAlropH+g==" saltValue="V2I6hv+jm1d3Lrc7D/Lw5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36374-D525-4D84-A137-F8D243A01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6BDFBE-7DCB-4587-B1BE-093F2072EF1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42</vt:i4>
      </vt:variant>
    </vt:vector>
  </HeadingPairs>
  <TitlesOfParts>
    <vt:vector size="52"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ワーク搬送補助機能装置</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日当たりの加工ロット数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2025-07-07T05:42:22Z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