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3F0CFC45-7954-4CDF-911C-911284199562}" xr6:coauthVersionLast="47" xr6:coauthVersionMax="47" xr10:uidLastSave="{00000000-0000-0000-0000-000000000000}"/>
  <workbookProtection workbookAlgorithmName="SHA-512" workbookHashValue="guJLjv7WGyr3EJBEBceCWAiD1QnPTEsYVOE8ccIObTrHCHvmAL6kQ3uma5BHii/8ffwphYl706cqCbQB/hIW+g==" workbookSaltValue="UxLPf3NhgcIZXVmi7eLucg==" workbookSpinCount="100000" lockStructure="1"/>
  <bookViews>
    <workbookView xWindow="4224" yWindow="4224" windowWidth="24336" windowHeight="21132"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利用が想定される中小企業!$A$1:$E$5</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50" l="1"/>
  <c r="R34" i="50"/>
  <c r="R33" i="50"/>
  <c r="R32" i="50"/>
  <c r="R19" i="50"/>
  <c r="R18" i="50"/>
  <c r="R17" i="50"/>
  <c r="R16" i="50"/>
  <c r="R15" i="50"/>
  <c r="R14" i="50"/>
  <c r="D5" i="52"/>
  <c r="C2" i="35"/>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<sst xmlns="http://schemas.openxmlformats.org/spreadsheetml/2006/main" count="353" uniqueCount="255">
  <si>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</si>
  <si>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</si>
  <si>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</si>
  <si>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</si>
  <si>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</si>
  <si>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</si>
  <si>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</si>
  <si>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</si>
  <si>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</si>
  <si>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</si>
  <si>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</si>
  <si>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</si>
  <si>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</si>
  <si>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</si>
  <si>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</si>
  <si>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</si>
  <si>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</si>
  <si>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</si>
  <si>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</si>
  <si>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</si>
  <si>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</si>
  <si>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</si>
  <si>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</si>
  <si>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</si>
  <si>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</si>
  <si>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</si>
  <si>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</si>
  <si>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</si>
  <si>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</si>
  <si>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</si>
  <si>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</si>
  <si>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</si>
  <si>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</si>
  <si>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</si>
  <si>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</si>
  <si>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</si>
  <si>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</si>
  <si>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</si>
  <si>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</si>
  <si>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</si>
  <si>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</si>
  <si>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</si>
  <si>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</si>
  <si>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</si>
  <si>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</si>
  <si>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</si>
  <si>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</si>
  <si>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</si>
  <si>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</si>
  <si>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</si>
  <si>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</si>
  <si>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</si>
  <si>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</si>
  <si>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</si>
  <si>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</si>
  <si>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</si>
  <si>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</si>
  <si>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</si>
  <si>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</si>
  <si>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</si>
  <si>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</si>
  <si>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</si>
  <si>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</si>
  <si>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</si>
  <si>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</si>
  <si>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</si>
  <si>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</si>
  <si>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</si>
  <si>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</si>
  <si>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</si>
  <si>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</si>
  <si>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</si>
  <si>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</si>
  <si>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</si>
  <si>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</si>
  <si>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</si>
  <si>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</si>
  <si>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</si>
  <si>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</si>
  <si>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</si>
  <si>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</si>
  <si>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</si>
  <si>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</si>
  <si>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</si>
  <si>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</si>
  <si>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</si>
  <si>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</si>
  <si>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</si>
  <si>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</si>
  <si>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</si>
  <si>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</si>
  <si>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</si>
  <si>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</si>
  <si>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</si>
  <si>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</si>
  <si>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</si>
  <si>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</si>
  <si>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</si>
  <si>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</si>
  <si>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</si>
  <si>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</si>
  <si>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</si>
  <si>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</si>
  <si>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</si>
  <si>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</si>
  <si>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</si>
  <si>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</si>
  <si>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</si>
  <si>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</si>
  <si>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</si>
  <si>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</si>
  <si>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</si>
  <si>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</si>
  <si>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</si>
  <si>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</si>
  <si>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</si>
  <si>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</si>
  <si>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</si>
  <si>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</si>
  <si>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</si>
  <si>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</si>
  <si>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</si>
  <si>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</si>
  <si>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</si>
  <si>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</si>
  <si>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</si>
  <si>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</si>
  <si>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</si>
  <si>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</si>
  <si>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</si>
  <si>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</si>
  <si>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</si>
  <si>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</si>
  <si>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</si>
  <si>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</si>
  <si>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</si>
  <si>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</si>
  <si>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</si>
  <si>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</si>
  <si>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</si>
  <si>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</si>
  <si>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</si>
  <si>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</si>
  <si>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</si>
  <si>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</si>
  <si>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</si>
  <si>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</si>
  <si>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</si>
  <si>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</si>
  <si>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</si>
  <si>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</si>
  <si>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</si>
  <si>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</si>
  <si>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</si>
  <si>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</si>
  <si>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</si>
  <si>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</si>
  <si>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</si>
  <si>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</si>
  <si>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</si>
  <si>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</si>
  <si>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</si>
  <si>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</si>
  <si>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</si>
  <si>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</si>
  <si>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</si>
  <si>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</si>
  <si>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</si>
  <si>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</si>
  <si>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</si>
  <si>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</si>
  <si>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</si>
  <si>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</si>
  <si>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</si>
  <si>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</si>
  <si>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</si>
  <si>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</si>
  <si>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</si>
  <si>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</si>
  <si>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</si>
  <si>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</si>
  <si>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</si>
  <si>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</si>
  <si>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</si>
  <si>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</si>
  <si>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</si>
  <si>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</si>
  <si>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</si>
  <si>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</si>
  <si>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</si>
  <si>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</si>
  <si>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</si>
  <si>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</si>
  <si>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</si>
  <si>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</si>
  <si>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</si>
  <si>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</si>
  <si>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</si>
  <si>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</si>
  <si>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</si>
  <si>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</si>
  <si>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</si>
  <si>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</si>
  <si>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</si>
  <si>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</si>
  <si>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</si>
  <si>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</si>
  <si>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</si>
  <si>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</si>
  <si>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</si>
  <si>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</si>
  <si>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</si>
  <si>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</si>
  <si>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</si>
  <si>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</si>
  <si>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</si>
  <si>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</si>
  <si>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</si>
  <si>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</si>
  <si>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</si>
  <si>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</si>
  <si>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</si>
  <si>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</si>
  <si>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</si>
  <si>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</si>
  <si>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</si>
  <si>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</si>
  <si>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ウォータージェットはつりロボット</t>
    <phoneticPr fontId="1"/>
  </si>
  <si>
    <t>日本ロボット工業会</t>
    <rPh sb="0" eb="2">
      <t>ニホン</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</si>
  <si>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</si>
  <si>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</si>
  <si>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</si>
  <si>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</si>
  <si>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1日当たり業務時間</t>
    <phoneticPr fontId="1"/>
  </si>
  <si>
    <t>時間/日</t>
    <rPh sb="0" eb="2">
      <t>ジカン</t>
    </rPh>
    <rPh sb="3" eb="4">
      <t>ニチ</t>
    </rPh>
    <phoneticPr fontId="1"/>
  </si>
  <si>
    <t>一般的な8時間の勤務時間で設定</t>
    <phoneticPr fontId="1"/>
  </si>
  <si>
    <t>c</t>
    <phoneticPr fontId="1"/>
  </si>
  <si>
    <t>年間稼働日数</t>
    <rPh sb="0" eb="4">
      <t>ネンカンカドウ</t>
    </rPh>
    <rPh sb="4" eb="6">
      <t>ニッスウ</t>
    </rPh>
    <phoneticPr fontId="1"/>
  </si>
  <si>
    <t>日/年</t>
    <rPh sb="0" eb="1">
      <t>ニチ</t>
    </rPh>
    <rPh sb="2" eb="3">
      <t>ネン</t>
    </rPh>
    <phoneticPr fontId="1"/>
  </si>
  <si>
    <t>一般的な週5日稼働で設定</t>
    <rPh sb="0" eb="3">
      <t>イッパンテキ</t>
    </rPh>
    <rPh sb="4" eb="5">
      <t>シュウ</t>
    </rPh>
    <rPh sb="6" eb="7">
      <t>ニチ</t>
    </rPh>
    <rPh sb="7" eb="9">
      <t>カドウ</t>
    </rPh>
    <rPh sb="10" eb="12">
      <t>セッテイ</t>
    </rPh>
    <phoneticPr fontId="1"/>
  </si>
  <si>
    <t>d</t>
    <phoneticPr fontId="1"/>
  </si>
  <si>
    <t>想定導入機器台数</t>
    <rPh sb="0" eb="2">
      <t>ソウテイ</t>
    </rPh>
    <rPh sb="2" eb="4">
      <t>ドウニュウ</t>
    </rPh>
    <phoneticPr fontId="1"/>
  </si>
  <si>
    <t>台</t>
  </si>
  <si>
    <t>防護服装着</t>
    <rPh sb="0" eb="3">
      <t>ボウゴフク</t>
    </rPh>
    <rPh sb="3" eb="5">
      <t>ソウチャク</t>
    </rPh>
    <phoneticPr fontId="1"/>
  </si>
  <si>
    <t>はつり作業</t>
    <rPh sb="3" eb="5">
      <t>サギョウ</t>
    </rPh>
    <phoneticPr fontId="1"/>
  </si>
  <si>
    <t>休憩（作業員）</t>
    <rPh sb="0" eb="2">
      <t>キュウケイ</t>
    </rPh>
    <rPh sb="3" eb="6">
      <t>サギョウイン</t>
    </rPh>
    <phoneticPr fontId="1"/>
  </si>
  <si>
    <t>防護服脱着</t>
    <rPh sb="0" eb="3">
      <t>ボウゴフク</t>
    </rPh>
    <rPh sb="3" eb="5">
      <t>ダッチャク</t>
    </rPh>
    <phoneticPr fontId="1"/>
  </si>
  <si>
    <t>機器動作設定</t>
    <rPh sb="0" eb="6">
      <t>キキドウサセッテイ</t>
    </rPh>
    <phoneticPr fontId="1"/>
  </si>
  <si>
    <t>監視</t>
    <rPh sb="0" eb="2">
      <t>カンシ</t>
    </rPh>
    <phoneticPr fontId="1"/>
  </si>
  <si>
    <t>監視</t>
  </si>
  <si>
    <t>休憩（監視員）</t>
  </si>
  <si>
    <t>メンテナンス定期点検</t>
  </si>
  <si>
    <t>[分/回]</t>
    <rPh sb="1" eb="2">
      <t>フン</t>
    </rPh>
    <rPh sb="3" eb="4">
      <t>カイ</t>
    </rPh>
    <phoneticPr fontId="1"/>
  </si>
  <si>
    <t>[日]</t>
    <rPh sb="1" eb="2">
      <t>ヒ</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</si>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</sst>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0" fontId="42" fillId="0" borderId="72" xfId="0" applyFont="1" applyBorder="1">
      <alignment vertical="center"/>
    </xf>
    <xf numFmtId="0" fontId="42" fillId="0" borderId="45" xfId="0" applyFont="1" applyBorder="1">
      <alignment vertical="center"/>
    </xf>
    <xf numFmtId="0" fontId="43" fillId="0" borderId="0" xfId="0" applyFont="1">
      <alignment vertical="center"/>
    </xf>
    <xf numFmtId="0" fontId="42" fillId="0" borderId="44" xfId="0" applyFont="1" applyBorder="1">
      <alignment vertical="center"/>
    </xf>
    <xf numFmtId="179" fontId="42" fillId="5" borderId="44" xfId="0" applyNumberFormat="1" applyFont="1" applyFill="1" applyBorder="1">
      <alignment vertical="center"/>
    </xf>
    <xf numFmtId="0" fontId="42" fillId="0" borderId="44" xfId="0" applyFont="1" applyBorder="1" applyAlignment="1">
      <alignment vertical="center" wrapText="1"/>
    </xf>
    <xf numFmtId="0" fontId="42" fillId="5" borderId="73" xfId="0" applyFont="1" applyFill="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40" fillId="5" borderId="75" xfId="0" applyFont="1" applyFill="1" applyBorder="1">
      <alignment vertical="center"/>
    </xf>
    <xf numFmtId="0" fontId="41" fillId="5" borderId="75"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c r="A1" t="str">
        <f>IF(審査結果サマリ!E4&lt;&gt;"","工業会審査管理番号：　" &amp;審査結果サマリ!C2,"")</f>
        <v/>
      </c>
      <c r="J1" s="87" t="s">
        <v>220</v>
      </c>
      <c r="L1"/>
      <c r="M1"/>
      <c r="N1"/>
      <c r="O1"/>
      <c r="P1"/>
    </row>
    <row r="3" spans="1:17" ht="23.4">
      <c r="A3" s="219" t="s">
        <v>0</v>
      </c>
      <c r="B3" s="219"/>
      <c r="C3" s="219"/>
      <c r="D3" s="219"/>
      <c r="E3" s="219"/>
      <c r="F3" s="219"/>
      <c r="G3" s="219"/>
      <c r="H3" s="219"/>
      <c r="I3" s="219"/>
      <c r="J3" s="219"/>
      <c r="K3" s="219"/>
    </row>
    <row r="4" spans="1:17" ht="13.8" thickBot="1"/>
    <row r="5" spans="1:17" ht="20.25" customHeight="1" thickBot="1">
      <c r="B5" s="4" t="s">
        <v>1</v>
      </c>
      <c r="C5" s="223"/>
      <c r="D5" s="224"/>
      <c r="E5" s="224"/>
      <c r="F5" s="224"/>
      <c r="G5" s="224"/>
      <c r="H5" s="224"/>
      <c r="I5" s="225"/>
    </row>
    <row r="6" spans="1:17" ht="20.25" customHeight="1" thickBot="1">
      <c r="B6" s="4" t="s">
        <v>2</v>
      </c>
      <c r="C6" s="223"/>
      <c r="D6" s="224"/>
      <c r="E6" s="224"/>
      <c r="F6" s="224"/>
      <c r="G6" s="224"/>
      <c r="H6" s="224"/>
      <c r="I6" s="225"/>
    </row>
    <row r="8" spans="1:17" ht="39.75" customHeight="1">
      <c r="B8" s="226" t="s">
        <v>205</v>
      </c>
      <c r="C8" s="226"/>
      <c r="D8" s="226"/>
      <c r="E8" s="226"/>
      <c r="F8" s="226"/>
      <c r="G8" s="226"/>
      <c r="H8" s="226"/>
      <c r="I8" s="226"/>
      <c r="J8" s="226"/>
    </row>
    <row r="10" spans="1:17" ht="16.2">
      <c r="B10" s="6"/>
      <c r="C10" s="14" t="s">
        <v>3</v>
      </c>
      <c r="D10" s="14"/>
      <c r="E10" s="7"/>
      <c r="F10" s="7"/>
      <c r="G10" s="7"/>
      <c r="H10" s="7"/>
      <c r="I10" s="7"/>
      <c r="J10" s="8"/>
    </row>
    <row r="11" spans="1:17">
      <c r="B11" s="9"/>
      <c r="J11" s="10"/>
    </row>
    <row r="12" spans="1:17">
      <c r="B12" s="9"/>
      <c r="C12" s="36" t="s">
        <v>4</v>
      </c>
      <c r="D12" s="37"/>
      <c r="E12" s="220" t="s">
        <v>227</v>
      </c>
      <c r="F12" s="221"/>
      <c r="G12" s="221"/>
      <c r="H12" s="221"/>
      <c r="I12" s="222"/>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6.2" hidden="1">
      <c r="B16" s="6"/>
      <c r="C16" s="14" t="s">
        <v>186</v>
      </c>
      <c r="D16" s="14"/>
      <c r="E16" s="7"/>
      <c r="F16" s="7"/>
      <c r="G16" s="7"/>
      <c r="H16" s="7"/>
      <c r="I16" s="7"/>
      <c r="J16" s="8"/>
    </row>
    <row r="17" spans="2:17" ht="13.8" hidden="1" thickBot="1">
      <c r="B17" s="9"/>
      <c r="J17" s="10"/>
      <c r="L17"/>
    </row>
    <row r="18" spans="2:17" ht="13.8" hidden="1" thickBot="1">
      <c r="B18" s="9"/>
      <c r="C18" s="201"/>
      <c r="D18" s="202"/>
      <c r="E18" s="202"/>
      <c r="F18" s="202"/>
      <c r="G18" s="202"/>
      <c r="H18" s="203"/>
      <c r="I18" s="146"/>
      <c r="J18" s="10"/>
      <c r="L18" t="str">
        <f>IF(C18&lt;&gt;"",C18,"")</f>
        <v/>
      </c>
      <c r="M18" s="18" t="str">
        <f>IF(AND(C18&lt;&gt;"",I18&lt;&gt;""),I18,"")</f>
        <v/>
      </c>
      <c r="Q18" s="38" t="str">
        <f>IF(L18&lt;&gt;"",IF(M18&lt;&gt;"","OK","「あり」または「なし」を選択してください"),"")</f>
        <v/>
      </c>
    </row>
    <row r="19" spans="2:17" ht="13.95" hidden="1" customHeight="1" thickBot="1">
      <c r="B19" s="9"/>
      <c r="C19" s="204"/>
      <c r="D19" s="205"/>
      <c r="E19" s="205"/>
      <c r="F19" s="205"/>
      <c r="G19" s="205"/>
      <c r="H19" s="206"/>
      <c r="I19" s="146"/>
      <c r="J19" s="10"/>
      <c r="L19" t="str">
        <f>IF(C19&lt;&gt;"",C19,"")</f>
        <v/>
      </c>
      <c r="M19" s="18" t="str">
        <f>IF(AND(C19&lt;&gt;"",I19&lt;&gt;""),I19,"")</f>
        <v/>
      </c>
      <c r="Q19" s="38" t="str">
        <f>IF(L19&lt;&gt;"",IF(M19&lt;&gt;"","OK","「あり」または「なし」を選択してください"),"")</f>
        <v/>
      </c>
    </row>
    <row r="20" spans="2:17" ht="13.8" hidden="1" thickBot="1">
      <c r="B20" s="9"/>
      <c r="C20" s="201"/>
      <c r="D20" s="202"/>
      <c r="E20" s="202"/>
      <c r="F20" s="202"/>
      <c r="G20" s="202"/>
      <c r="H20" s="203"/>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6.2" hidden="1">
      <c r="B24" s="6"/>
      <c r="C24" s="14" t="s">
        <v>177</v>
      </c>
      <c r="D24" s="14"/>
      <c r="E24" s="7"/>
      <c r="F24" s="7"/>
      <c r="G24" s="7"/>
      <c r="H24" s="7"/>
      <c r="I24" s="7"/>
      <c r="J24" s="8"/>
      <c r="M24" s="7" t="s">
        <v>178</v>
      </c>
      <c r="N24" s="7"/>
      <c r="O24" s="7"/>
      <c r="P24" s="8"/>
    </row>
    <row r="25" spans="2:17" ht="13.8" hidden="1" thickBot="1">
      <c r="B25" s="9"/>
      <c r="J25" s="10"/>
      <c r="L25" t="str">
        <f>L26</f>
        <v>省力化パラメータなし</v>
      </c>
      <c r="M25" t="s">
        <v>179</v>
      </c>
      <c r="N25" t="s">
        <v>180</v>
      </c>
      <c r="O25" t="s">
        <v>181</v>
      </c>
      <c r="P25" s="10" t="s">
        <v>182</v>
      </c>
    </row>
    <row r="26" spans="2:17" ht="13.8" hidden="1" thickBot="1">
      <c r="B26" s="9"/>
      <c r="C26" s="207"/>
      <c r="D26" s="208"/>
      <c r="E26" s="209"/>
      <c r="F26" s="210"/>
      <c r="G26" s="210"/>
      <c r="H26" s="211"/>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6.2">
      <c r="B30" s="40"/>
      <c r="C30" s="41" t="s">
        <v>7</v>
      </c>
      <c r="D30" s="41"/>
      <c r="E30" s="42"/>
      <c r="F30" s="42"/>
      <c r="G30" s="42"/>
      <c r="H30" s="43"/>
      <c r="I30" s="43"/>
      <c r="J30" s="44"/>
    </row>
    <row r="31" spans="2:17" s="39" customFormat="1" ht="13.8" thickBot="1">
      <c r="B31" s="45"/>
      <c r="H31" s="46"/>
      <c r="I31" s="46"/>
      <c r="J31" s="47"/>
    </row>
    <row r="32" spans="2:17" s="39" customFormat="1" ht="13.8" thickBot="1">
      <c r="B32" s="45"/>
      <c r="C32" s="227" t="s">
        <v>8</v>
      </c>
      <c r="D32" s="228"/>
      <c r="E32" s="229" t="s">
        <v>9</v>
      </c>
      <c r="F32" s="230"/>
      <c r="G32" s="230"/>
      <c r="H32" s="230"/>
      <c r="I32" s="231"/>
      <c r="J32" s="47"/>
    </row>
    <row r="33" spans="2:10" s="39" customFormat="1" ht="13.8" thickBot="1">
      <c r="B33" s="45"/>
      <c r="C33" s="227" t="s">
        <v>10</v>
      </c>
      <c r="D33" s="228"/>
      <c r="E33" s="229" t="s">
        <v>9</v>
      </c>
      <c r="F33" s="230"/>
      <c r="G33" s="230"/>
      <c r="H33" s="230"/>
      <c r="I33" s="231"/>
      <c r="J33" s="47"/>
    </row>
    <row r="34" spans="2:10" s="39" customFormat="1" ht="13.8" thickBot="1">
      <c r="B34" s="45"/>
      <c r="C34" s="227" t="s">
        <v>11</v>
      </c>
      <c r="D34" s="228"/>
      <c r="E34" s="229" t="s">
        <v>9</v>
      </c>
      <c r="F34" s="230"/>
      <c r="G34" s="230"/>
      <c r="H34" s="230"/>
      <c r="I34" s="231"/>
      <c r="J34" s="47"/>
    </row>
    <row r="35" spans="2:10" s="39" customFormat="1" ht="13.8" thickBot="1">
      <c r="B35" s="45"/>
      <c r="C35" s="227" t="s">
        <v>12</v>
      </c>
      <c r="D35" s="228"/>
      <c r="E35" s="229" t="s">
        <v>9</v>
      </c>
      <c r="F35" s="230"/>
      <c r="G35" s="230"/>
      <c r="H35" s="230"/>
      <c r="I35" s="231"/>
      <c r="J35" s="47"/>
    </row>
    <row r="36" spans="2:10" s="39" customFormat="1" ht="13.8" thickBot="1">
      <c r="B36" s="45"/>
      <c r="C36" s="227" t="s">
        <v>13</v>
      </c>
      <c r="D36" s="228"/>
      <c r="E36" s="229" t="s">
        <v>9</v>
      </c>
      <c r="F36" s="230"/>
      <c r="G36" s="230"/>
      <c r="H36" s="230"/>
      <c r="I36" s="231"/>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14" t="s">
        <v>15</v>
      </c>
      <c r="D40" s="216"/>
      <c r="E40" s="214"/>
      <c r="F40" s="215"/>
      <c r="G40" s="215"/>
      <c r="H40" s="215"/>
      <c r="I40" s="216"/>
    </row>
    <row r="41" spans="2:10" s="39" customFormat="1">
      <c r="C41" s="217"/>
      <c r="D41" s="217"/>
      <c r="E41" s="217"/>
      <c r="F41" s="217"/>
      <c r="G41" s="217"/>
      <c r="H41" s="217"/>
      <c r="I41" s="217"/>
    </row>
    <row r="42" spans="2:10" s="39" customFormat="1">
      <c r="C42" s="212" t="s">
        <v>16</v>
      </c>
      <c r="D42" s="213"/>
      <c r="E42" s="212"/>
      <c r="F42" s="218"/>
      <c r="G42" s="218"/>
      <c r="H42" s="218"/>
      <c r="I42" s="213"/>
    </row>
    <row r="43" spans="2:10" s="39" customFormat="1">
      <c r="C43" s="212" t="s">
        <v>17</v>
      </c>
      <c r="D43" s="213"/>
      <c r="E43" s="212"/>
      <c r="F43" s="218"/>
      <c r="G43" s="218"/>
      <c r="H43" s="218"/>
      <c r="I43" s="213"/>
    </row>
    <row r="44" spans="2:10" s="39" customFormat="1">
      <c r="C44" s="212" t="s">
        <v>18</v>
      </c>
      <c r="D44" s="213"/>
      <c r="E44" s="212"/>
      <c r="F44" s="218"/>
      <c r="G44" s="218"/>
      <c r="H44" s="218"/>
      <c r="I44" s="213"/>
    </row>
    <row r="45" spans="2:10" s="39" customFormat="1">
      <c r="C45" s="212" t="s">
        <v>19</v>
      </c>
      <c r="D45" s="213"/>
      <c r="E45" s="212"/>
      <c r="F45" s="218"/>
      <c r="G45" s="218"/>
      <c r="H45" s="218"/>
      <c r="I45" s="213"/>
    </row>
    <row r="46" spans="2:10" s="39" customFormat="1">
      <c r="C46" s="212" t="s">
        <v>20</v>
      </c>
      <c r="D46" s="213"/>
      <c r="E46" s="212"/>
      <c r="F46" s="218"/>
      <c r="G46" s="218"/>
      <c r="H46" s="218"/>
      <c r="I46" s="213"/>
    </row>
  </sheetData>
  <sheetProtection algorithmName="SHA-512" hashValue="dwi/Ht8awX7kmxGnXFnd91aZggmUGoLx44dj74gvQ1sl5VGmqXfH47KXn9t5n3r/ccLRjMMb37Z2Tdf8BQkxQA==" saltValue="P97ivVNVCJkEjNZA9DfGQw=="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c r="A1" s="234" t="s">
        <v>21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6"/>
    </row>
    <row r="2" spans="1:48">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9"/>
    </row>
    <row r="3" spans="1:48">
      <c r="A3" s="240" t="str">
        <f>"【"&amp;製品カテゴリ&amp;"】"</f>
        <v>【ウォータージェットはつりロボット】</v>
      </c>
      <c r="B3" s="240"/>
      <c r="C3" s="240"/>
      <c r="D3" s="240"/>
      <c r="E3" s="240"/>
      <c r="F3" s="240"/>
      <c r="G3" s="240"/>
      <c r="H3" s="240"/>
      <c r="I3" s="240"/>
      <c r="J3" s="240"/>
      <c r="K3" s="240"/>
      <c r="L3" s="240"/>
      <c r="M3" s="240"/>
      <c r="N3" s="240"/>
      <c r="O3" s="240"/>
      <c r="P3" s="240"/>
      <c r="Q3" s="240"/>
      <c r="R3" s="240"/>
      <c r="S3" s="240"/>
      <c r="T3" s="240"/>
      <c r="U3" s="240"/>
      <c r="V3" s="240"/>
      <c r="W3" s="240"/>
      <c r="X3" s="242" t="str">
        <f>IF(AV3=AU3,"","未入力または適切ではない項目があります")</f>
        <v>未入力または適切ではない項目があります</v>
      </c>
      <c r="Y3" s="242"/>
      <c r="Z3" s="242"/>
      <c r="AA3" s="242"/>
      <c r="AB3" s="242"/>
      <c r="AC3" s="242"/>
      <c r="AD3" s="242"/>
      <c r="AE3" s="242"/>
      <c r="AF3" s="242"/>
      <c r="AG3" s="242"/>
      <c r="AH3" s="242"/>
      <c r="AI3" s="242"/>
      <c r="AJ3" s="242"/>
      <c r="AK3" s="242"/>
      <c r="AL3" s="242"/>
      <c r="AM3" s="242"/>
      <c r="AN3" s="242"/>
      <c r="AO3" s="242"/>
      <c r="AP3" s="244" t="s">
        <v>22</v>
      </c>
      <c r="AQ3" s="244"/>
      <c r="AR3" s="244"/>
      <c r="AS3" s="244"/>
      <c r="AT3" s="244"/>
      <c r="AU3" s="19">
        <f>IF(製造事業者番号&lt;&gt;"",14,13)</f>
        <v>13</v>
      </c>
      <c r="AV3" s="33">
        <f>COUNTIF(AV8:AV10,"OK")+COUNTIF(AV14:AV68,"OK")</f>
        <v>0</v>
      </c>
    </row>
    <row r="4" spans="1:48">
      <c r="A4" s="241"/>
      <c r="B4" s="241"/>
      <c r="C4" s="241"/>
      <c r="D4" s="241"/>
      <c r="E4" s="241"/>
      <c r="F4" s="241"/>
      <c r="G4" s="241"/>
      <c r="H4" s="241"/>
      <c r="I4" s="241"/>
      <c r="J4" s="241"/>
      <c r="K4" s="241"/>
      <c r="L4" s="241"/>
      <c r="M4" s="241"/>
      <c r="N4" s="241"/>
      <c r="O4" s="241"/>
      <c r="P4" s="241"/>
      <c r="Q4" s="241"/>
      <c r="R4" s="241"/>
      <c r="S4" s="241"/>
      <c r="T4" s="241"/>
      <c r="U4" s="241"/>
      <c r="V4" s="241"/>
      <c r="W4" s="241"/>
      <c r="X4" s="243"/>
      <c r="Y4" s="243"/>
      <c r="Z4" s="243"/>
      <c r="AA4" s="243"/>
      <c r="AB4" s="243"/>
      <c r="AC4" s="243"/>
      <c r="AD4" s="243"/>
      <c r="AE4" s="243"/>
      <c r="AF4" s="243"/>
      <c r="AG4" s="243"/>
      <c r="AH4" s="243"/>
      <c r="AI4" s="243"/>
      <c r="AJ4" s="243"/>
      <c r="AK4" s="243"/>
      <c r="AL4" s="243"/>
      <c r="AM4" s="243"/>
      <c r="AN4" s="243"/>
      <c r="AO4" s="243"/>
      <c r="AP4" s="245"/>
      <c r="AQ4" s="245"/>
      <c r="AR4" s="245"/>
      <c r="AS4" s="245"/>
      <c r="AT4" s="245"/>
    </row>
    <row r="5" spans="1:48">
      <c r="A5" s="54"/>
      <c r="B5" s="246" t="s">
        <v>23</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55"/>
    </row>
    <row r="6" spans="1:48">
      <c r="A6" s="23"/>
      <c r="B6" s="232" t="s">
        <v>24</v>
      </c>
      <c r="C6" s="232"/>
      <c r="D6" s="232"/>
      <c r="E6" s="232"/>
      <c r="F6" s="232"/>
      <c r="G6" s="232"/>
      <c r="H6" s="232"/>
      <c r="I6" s="232"/>
      <c r="J6" s="232"/>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3"/>
      <c r="C7" s="233"/>
      <c r="D7" s="233"/>
      <c r="E7" s="233"/>
      <c r="F7" s="233"/>
      <c r="G7" s="233"/>
      <c r="H7" s="233"/>
      <c r="I7" s="233"/>
      <c r="J7" s="232"/>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247" t="s">
        <v>27</v>
      </c>
      <c r="C8" s="248"/>
      <c r="D8" s="248"/>
      <c r="E8" s="248"/>
      <c r="F8" s="248"/>
      <c r="G8" s="248"/>
      <c r="H8" s="248"/>
      <c r="I8" s="248"/>
      <c r="J8" s="251"/>
      <c r="K8" s="252"/>
      <c r="L8" s="252"/>
      <c r="M8" s="252"/>
      <c r="N8" s="252"/>
      <c r="O8" s="252"/>
      <c r="P8" s="252"/>
      <c r="Q8" s="252"/>
      <c r="R8" s="252"/>
      <c r="S8" s="252"/>
      <c r="T8" s="252"/>
      <c r="U8" s="253"/>
      <c r="V8" s="247" t="s">
        <v>28</v>
      </c>
      <c r="W8" s="248"/>
      <c r="X8" s="248"/>
      <c r="Y8" s="248"/>
      <c r="Z8" s="248"/>
      <c r="AA8" s="248"/>
      <c r="AB8" s="248"/>
      <c r="AC8" s="248"/>
      <c r="AD8" s="251"/>
      <c r="AE8" s="252"/>
      <c r="AF8" s="252"/>
      <c r="AG8" s="252"/>
      <c r="AH8" s="252"/>
      <c r="AI8" s="252"/>
      <c r="AJ8" s="252"/>
      <c r="AK8" s="252"/>
      <c r="AL8" s="252"/>
      <c r="AM8" s="252"/>
      <c r="AN8" s="252"/>
      <c r="AO8" s="253"/>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c r="A9" s="23"/>
      <c r="B9" s="249"/>
      <c r="C9" s="250"/>
      <c r="D9" s="250"/>
      <c r="E9" s="250"/>
      <c r="F9" s="250"/>
      <c r="G9" s="250"/>
      <c r="H9" s="250"/>
      <c r="I9" s="250"/>
      <c r="J9" s="254"/>
      <c r="K9" s="255"/>
      <c r="L9" s="255"/>
      <c r="M9" s="255"/>
      <c r="N9" s="255"/>
      <c r="O9" s="255"/>
      <c r="P9" s="255"/>
      <c r="Q9" s="255"/>
      <c r="R9" s="255"/>
      <c r="S9" s="255"/>
      <c r="T9" s="255"/>
      <c r="U9" s="256"/>
      <c r="V9" s="249"/>
      <c r="W9" s="250"/>
      <c r="X9" s="250"/>
      <c r="Y9" s="250"/>
      <c r="Z9" s="250"/>
      <c r="AA9" s="250"/>
      <c r="AB9" s="250"/>
      <c r="AC9" s="250"/>
      <c r="AD9" s="254"/>
      <c r="AE9" s="255"/>
      <c r="AF9" s="255"/>
      <c r="AG9" s="255"/>
      <c r="AH9" s="255"/>
      <c r="AI9" s="255"/>
      <c r="AJ9" s="255"/>
      <c r="AK9" s="255"/>
      <c r="AL9" s="255"/>
      <c r="AM9" s="255"/>
      <c r="AN9" s="255"/>
      <c r="AO9" s="256"/>
      <c r="AP9" s="66"/>
      <c r="AQ9" s="66"/>
      <c r="AR9" s="66"/>
      <c r="AS9" s="66"/>
      <c r="AT9" s="23"/>
      <c r="AU9" s="31"/>
      <c r="AV9" s="29" t="str">
        <f>IF(AD8&lt;&gt;"","OK","必須：事業者区分")</f>
        <v>必須：事業者区分</v>
      </c>
    </row>
    <row r="10" spans="1:48">
      <c r="A10" s="23"/>
      <c r="B10" s="257" t="s">
        <v>134</v>
      </c>
      <c r="C10" s="248"/>
      <c r="D10" s="248"/>
      <c r="E10" s="248"/>
      <c r="F10" s="248"/>
      <c r="G10" s="248"/>
      <c r="H10" s="248"/>
      <c r="I10" s="248"/>
      <c r="J10" s="258" t="s">
        <v>29</v>
      </c>
      <c r="K10" s="259"/>
      <c r="L10" s="262"/>
      <c r="M10" s="263"/>
      <c r="N10" s="263"/>
      <c r="O10" s="263"/>
      <c r="P10" s="263"/>
      <c r="Q10" s="263"/>
      <c r="R10" s="263"/>
      <c r="S10" s="263"/>
      <c r="T10" s="263"/>
      <c r="U10" s="264"/>
      <c r="V10" s="268" t="s">
        <v>133</v>
      </c>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3"/>
      <c r="AV10" s="28" t="str">
        <f>IF(L10&lt;&gt;"",IF(LEN(ASC(L10))=8,"OK","半角数字8桁で入力してください"),"登録済の場合必須：製造事業者番号")</f>
        <v>登録済の場合必須：製造事業者番号</v>
      </c>
    </row>
    <row r="11" spans="1:48" ht="27" customHeight="1" thickBot="1">
      <c r="A11" s="23"/>
      <c r="B11" s="249"/>
      <c r="C11" s="250"/>
      <c r="D11" s="250"/>
      <c r="E11" s="250"/>
      <c r="F11" s="250"/>
      <c r="G11" s="250"/>
      <c r="H11" s="250"/>
      <c r="I11" s="250"/>
      <c r="J11" s="260"/>
      <c r="K11" s="261"/>
      <c r="L11" s="265"/>
      <c r="M11" s="266"/>
      <c r="N11" s="266"/>
      <c r="O11" s="266"/>
      <c r="P11" s="266"/>
      <c r="Q11" s="266"/>
      <c r="R11" s="266"/>
      <c r="S11" s="266"/>
      <c r="T11" s="266"/>
      <c r="U11" s="267"/>
      <c r="V11" s="270"/>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3"/>
    </row>
    <row r="12" spans="1:48">
      <c r="A12" s="23"/>
      <c r="B12" s="247" t="s">
        <v>30</v>
      </c>
      <c r="C12" s="248"/>
      <c r="D12" s="248"/>
      <c r="E12" s="248"/>
      <c r="F12" s="248"/>
      <c r="G12" s="248"/>
      <c r="H12" s="248"/>
      <c r="I12" s="248"/>
      <c r="J12" s="272">
        <f>製造事業者名</f>
        <v>0</v>
      </c>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4"/>
      <c r="AT12" s="23"/>
      <c r="AV12" s="29"/>
    </row>
    <row r="13" spans="1:48" ht="12.6" thickBot="1">
      <c r="A13" s="23"/>
      <c r="B13" s="249"/>
      <c r="C13" s="250"/>
      <c r="D13" s="250"/>
      <c r="E13" s="250"/>
      <c r="F13" s="250"/>
      <c r="G13" s="250"/>
      <c r="H13" s="250"/>
      <c r="I13" s="250"/>
      <c r="J13" s="275"/>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7"/>
      <c r="AT13" s="23"/>
    </row>
    <row r="14" spans="1:48">
      <c r="A14" s="23"/>
      <c r="B14" s="247" t="s">
        <v>31</v>
      </c>
      <c r="C14" s="248"/>
      <c r="D14" s="248"/>
      <c r="E14" s="248"/>
      <c r="F14" s="248"/>
      <c r="G14" s="248"/>
      <c r="H14" s="248"/>
      <c r="I14" s="248"/>
      <c r="J14" s="280"/>
      <c r="K14" s="281"/>
      <c r="L14" s="281"/>
      <c r="M14" s="281"/>
      <c r="N14" s="281"/>
      <c r="O14" s="281"/>
      <c r="P14" s="281"/>
      <c r="Q14" s="281"/>
      <c r="R14" s="281"/>
      <c r="S14" s="281"/>
      <c r="T14" s="281"/>
      <c r="U14" s="281"/>
      <c r="V14" s="281"/>
      <c r="W14" s="282"/>
      <c r="X14" s="289" t="s">
        <v>32</v>
      </c>
      <c r="Y14" s="290"/>
      <c r="Z14" s="290"/>
      <c r="AA14" s="290"/>
      <c r="AB14" s="290"/>
      <c r="AC14" s="290"/>
      <c r="AD14" s="290"/>
      <c r="AE14" s="291"/>
      <c r="AF14" s="296"/>
      <c r="AG14" s="297"/>
      <c r="AH14" s="297"/>
      <c r="AI14" s="297"/>
      <c r="AJ14" s="297"/>
      <c r="AK14" s="297"/>
      <c r="AL14" s="298"/>
      <c r="AM14" s="299"/>
      <c r="AN14" s="297"/>
      <c r="AO14" s="297"/>
      <c r="AP14" s="297"/>
      <c r="AQ14" s="297"/>
      <c r="AR14" s="297"/>
      <c r="AS14" s="300"/>
      <c r="AT14" s="23"/>
      <c r="AU14" s="20"/>
      <c r="AV14" s="29" t="str">
        <f>IF(J14&lt;&gt;"","OK","必須：担当者所属")</f>
        <v>必須：担当者所属</v>
      </c>
    </row>
    <row r="15" spans="1:48" ht="13.5" customHeight="1">
      <c r="A15" s="23"/>
      <c r="B15" s="278"/>
      <c r="C15" s="279"/>
      <c r="D15" s="279"/>
      <c r="E15" s="279"/>
      <c r="F15" s="279"/>
      <c r="G15" s="279"/>
      <c r="H15" s="279"/>
      <c r="I15" s="279"/>
      <c r="J15" s="283"/>
      <c r="K15" s="284"/>
      <c r="L15" s="284"/>
      <c r="M15" s="284"/>
      <c r="N15" s="284"/>
      <c r="O15" s="284"/>
      <c r="P15" s="284"/>
      <c r="Q15" s="284"/>
      <c r="R15" s="284"/>
      <c r="S15" s="284"/>
      <c r="T15" s="284"/>
      <c r="U15" s="284"/>
      <c r="V15" s="284"/>
      <c r="W15" s="285"/>
      <c r="X15" s="292"/>
      <c r="Y15" s="279"/>
      <c r="Z15" s="279"/>
      <c r="AA15" s="279"/>
      <c r="AB15" s="279"/>
      <c r="AC15" s="279"/>
      <c r="AD15" s="279"/>
      <c r="AE15" s="293"/>
      <c r="AF15" s="301"/>
      <c r="AG15" s="302"/>
      <c r="AH15" s="302"/>
      <c r="AI15" s="302"/>
      <c r="AJ15" s="302"/>
      <c r="AK15" s="302"/>
      <c r="AL15" s="303"/>
      <c r="AM15" s="305"/>
      <c r="AN15" s="302"/>
      <c r="AO15" s="302"/>
      <c r="AP15" s="302"/>
      <c r="AQ15" s="302"/>
      <c r="AR15" s="302"/>
      <c r="AS15" s="306"/>
      <c r="AT15" s="23"/>
      <c r="AU15" s="20"/>
      <c r="AV15" s="29" t="str">
        <f>IF(AF14&lt;&gt;"",IF(AM14&lt;&gt;"","OK","必須：担当者名かな"),"必須：担当者氏かな")</f>
        <v>必須：担当者氏かな</v>
      </c>
    </row>
    <row r="16" spans="1:48" ht="14.25" customHeight="1" thickBot="1">
      <c r="A16" s="23"/>
      <c r="B16" s="249"/>
      <c r="C16" s="250"/>
      <c r="D16" s="250"/>
      <c r="E16" s="250"/>
      <c r="F16" s="250"/>
      <c r="G16" s="250"/>
      <c r="H16" s="250"/>
      <c r="I16" s="250"/>
      <c r="J16" s="286"/>
      <c r="K16" s="287"/>
      <c r="L16" s="287"/>
      <c r="M16" s="287"/>
      <c r="N16" s="287"/>
      <c r="O16" s="287"/>
      <c r="P16" s="287"/>
      <c r="Q16" s="287"/>
      <c r="R16" s="287"/>
      <c r="S16" s="287"/>
      <c r="T16" s="287"/>
      <c r="U16" s="287"/>
      <c r="V16" s="287"/>
      <c r="W16" s="288"/>
      <c r="X16" s="294"/>
      <c r="Y16" s="250"/>
      <c r="Z16" s="250"/>
      <c r="AA16" s="250"/>
      <c r="AB16" s="250"/>
      <c r="AC16" s="250"/>
      <c r="AD16" s="250"/>
      <c r="AE16" s="295"/>
      <c r="AF16" s="286"/>
      <c r="AG16" s="287"/>
      <c r="AH16" s="287"/>
      <c r="AI16" s="287"/>
      <c r="AJ16" s="287"/>
      <c r="AK16" s="287"/>
      <c r="AL16" s="304"/>
      <c r="AM16" s="307"/>
      <c r="AN16" s="287"/>
      <c r="AO16" s="287"/>
      <c r="AP16" s="287"/>
      <c r="AQ16" s="287"/>
      <c r="AR16" s="287"/>
      <c r="AS16" s="288"/>
      <c r="AT16" s="23"/>
      <c r="AV16" s="28" t="str">
        <f>IF(AF15&lt;&gt;"",IF(AM15&lt;&gt;"","OK","必須：担当者名"),"必須：担当者氏")</f>
        <v>必須：担当者氏</v>
      </c>
    </row>
    <row r="17" spans="1:48" ht="13.5" customHeight="1">
      <c r="A17" s="23"/>
      <c r="B17" s="247" t="s">
        <v>33</v>
      </c>
      <c r="C17" s="248"/>
      <c r="D17" s="248"/>
      <c r="E17" s="248"/>
      <c r="F17" s="248"/>
      <c r="G17" s="248"/>
      <c r="H17" s="248"/>
      <c r="I17" s="248"/>
      <c r="J17" s="316"/>
      <c r="K17" s="317"/>
      <c r="L17" s="317"/>
      <c r="M17" s="317"/>
      <c r="N17" s="320" t="s">
        <v>34</v>
      </c>
      <c r="O17" s="317"/>
      <c r="P17" s="317"/>
      <c r="Q17" s="317"/>
      <c r="R17" s="317"/>
      <c r="S17" s="320" t="s">
        <v>34</v>
      </c>
      <c r="T17" s="317"/>
      <c r="U17" s="317"/>
      <c r="V17" s="317"/>
      <c r="W17" s="322"/>
      <c r="X17" s="308" t="s">
        <v>35</v>
      </c>
      <c r="Y17" s="248"/>
      <c r="Z17" s="248"/>
      <c r="AA17" s="248"/>
      <c r="AB17" s="248"/>
      <c r="AC17" s="248"/>
      <c r="AD17" s="248"/>
      <c r="AE17" s="248"/>
      <c r="AF17" s="280"/>
      <c r="AG17" s="281"/>
      <c r="AH17" s="281"/>
      <c r="AI17" s="281"/>
      <c r="AJ17" s="281"/>
      <c r="AK17" s="281"/>
      <c r="AL17" s="281"/>
      <c r="AM17" s="281"/>
      <c r="AN17" s="281"/>
      <c r="AO17" s="281"/>
      <c r="AP17" s="281"/>
      <c r="AQ17" s="281"/>
      <c r="AR17" s="281"/>
      <c r="AS17" s="282"/>
      <c r="AT17" s="23"/>
      <c r="AV17" s="29" t="str">
        <f>IF(J17&amp;O17&amp;T17&lt;&gt;"","OK","必須：担当者連絡先")</f>
        <v>必須：担当者連絡先</v>
      </c>
    </row>
    <row r="18" spans="1:48" ht="14.25" customHeight="1" thickBot="1">
      <c r="A18" s="23"/>
      <c r="B18" s="249"/>
      <c r="C18" s="250"/>
      <c r="D18" s="250"/>
      <c r="E18" s="250"/>
      <c r="F18" s="250"/>
      <c r="G18" s="250"/>
      <c r="H18" s="250"/>
      <c r="I18" s="250"/>
      <c r="J18" s="318"/>
      <c r="K18" s="319"/>
      <c r="L18" s="319"/>
      <c r="M18" s="319"/>
      <c r="N18" s="321"/>
      <c r="O18" s="319"/>
      <c r="P18" s="319"/>
      <c r="Q18" s="319"/>
      <c r="R18" s="319"/>
      <c r="S18" s="321"/>
      <c r="T18" s="319"/>
      <c r="U18" s="319"/>
      <c r="V18" s="319"/>
      <c r="W18" s="323"/>
      <c r="X18" s="250"/>
      <c r="Y18" s="250"/>
      <c r="Z18" s="250"/>
      <c r="AA18" s="250"/>
      <c r="AB18" s="250"/>
      <c r="AC18" s="250"/>
      <c r="AD18" s="250"/>
      <c r="AE18" s="250"/>
      <c r="AF18" s="286"/>
      <c r="AG18" s="287"/>
      <c r="AH18" s="287"/>
      <c r="AI18" s="287"/>
      <c r="AJ18" s="287"/>
      <c r="AK18" s="287"/>
      <c r="AL18" s="287"/>
      <c r="AM18" s="287"/>
      <c r="AN18" s="287"/>
      <c r="AO18" s="287"/>
      <c r="AP18" s="287"/>
      <c r="AQ18" s="287"/>
      <c r="AR18" s="287"/>
      <c r="AS18" s="288"/>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c r="A21" s="23"/>
      <c r="B21" s="247" t="s">
        <v>37</v>
      </c>
      <c r="C21" s="248"/>
      <c r="D21" s="248"/>
      <c r="E21" s="248"/>
      <c r="F21" s="248"/>
      <c r="G21" s="248"/>
      <c r="H21" s="248"/>
      <c r="I21" s="248"/>
      <c r="J21" s="309"/>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1"/>
      <c r="AT21" s="23"/>
      <c r="AV21" s="29" t="str">
        <f>IF(J21&lt;&gt;"","OK","必須")</f>
        <v>必須</v>
      </c>
    </row>
    <row r="22" spans="1:48" ht="12.6" thickBot="1">
      <c r="A22" s="23"/>
      <c r="B22" s="249"/>
      <c r="C22" s="250"/>
      <c r="D22" s="250"/>
      <c r="E22" s="250"/>
      <c r="F22" s="250"/>
      <c r="G22" s="250"/>
      <c r="H22" s="250"/>
      <c r="I22" s="250"/>
      <c r="J22" s="309"/>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1"/>
      <c r="AT22" s="23"/>
    </row>
    <row r="23" spans="1:48" ht="12.6" thickBot="1">
      <c r="A23" s="23"/>
      <c r="B23" s="247" t="s">
        <v>38</v>
      </c>
      <c r="C23" s="248"/>
      <c r="D23" s="248"/>
      <c r="E23" s="248"/>
      <c r="F23" s="248"/>
      <c r="G23" s="248"/>
      <c r="H23" s="248"/>
      <c r="I23" s="248"/>
      <c r="J23" s="313">
        <f>型番</f>
        <v>0</v>
      </c>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5"/>
      <c r="AT23" s="23"/>
      <c r="AV23" s="29"/>
    </row>
    <row r="24" spans="1:48" ht="12.6" thickBot="1">
      <c r="A24" s="23"/>
      <c r="B24" s="249"/>
      <c r="C24" s="250"/>
      <c r="D24" s="250"/>
      <c r="E24" s="250"/>
      <c r="F24" s="250"/>
      <c r="G24" s="312"/>
      <c r="H24" s="312"/>
      <c r="I24" s="312"/>
      <c r="J24" s="313"/>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5"/>
      <c r="AT24" s="23"/>
      <c r="AU24" s="85" t="s">
        <v>132</v>
      </c>
    </row>
    <row r="25" spans="1:48" ht="12.6" thickBot="1">
      <c r="A25" s="23"/>
      <c r="B25" s="247" t="s">
        <v>39</v>
      </c>
      <c r="C25" s="248"/>
      <c r="D25" s="248"/>
      <c r="E25" s="248"/>
      <c r="F25" s="248"/>
      <c r="G25" s="248"/>
      <c r="H25" s="248"/>
      <c r="I25" s="324"/>
      <c r="J25" s="325"/>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7"/>
      <c r="AT25" s="23"/>
      <c r="AU25" s="19">
        <v>255</v>
      </c>
      <c r="AV25" s="29" t="str">
        <f>IF(J25&lt;&gt;"",IF(LEN(製品概要)&gt;AU25,"最大文字数を超えています。","OK"),"必須")</f>
        <v>必須</v>
      </c>
    </row>
    <row r="26" spans="1:48" ht="12.6" thickBot="1">
      <c r="A26" s="23"/>
      <c r="B26" s="278"/>
      <c r="C26" s="279"/>
      <c r="D26" s="279"/>
      <c r="E26" s="279"/>
      <c r="F26" s="279"/>
      <c r="G26" s="279"/>
      <c r="H26" s="279"/>
      <c r="I26" s="293"/>
      <c r="J26" s="328"/>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7"/>
      <c r="AT26" s="23"/>
    </row>
    <row r="27" spans="1:48" ht="12.6" thickBot="1">
      <c r="A27" s="23"/>
      <c r="B27" s="278"/>
      <c r="C27" s="279"/>
      <c r="D27" s="279"/>
      <c r="E27" s="279"/>
      <c r="F27" s="279"/>
      <c r="G27" s="279"/>
      <c r="H27" s="279"/>
      <c r="I27" s="293"/>
      <c r="J27" s="328"/>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7"/>
      <c r="AT27" s="23"/>
    </row>
    <row r="28" spans="1:48" ht="12.6" thickBot="1">
      <c r="A28" s="23"/>
      <c r="B28" s="278"/>
      <c r="C28" s="279"/>
      <c r="D28" s="279"/>
      <c r="E28" s="279"/>
      <c r="F28" s="279"/>
      <c r="G28" s="279"/>
      <c r="H28" s="279"/>
      <c r="I28" s="293"/>
      <c r="J28" s="328"/>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7"/>
      <c r="AT28" s="23"/>
    </row>
    <row r="29" spans="1:48" ht="12.6" thickBot="1">
      <c r="A29" s="23"/>
      <c r="B29" s="278"/>
      <c r="C29" s="279"/>
      <c r="D29" s="279"/>
      <c r="E29" s="279"/>
      <c r="F29" s="279"/>
      <c r="G29" s="279"/>
      <c r="H29" s="279"/>
      <c r="I29" s="293"/>
      <c r="J29" s="328"/>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7"/>
      <c r="AT29" s="23"/>
    </row>
    <row r="30" spans="1:48" ht="12.6" thickBot="1">
      <c r="A30" s="23"/>
      <c r="B30" s="249" t="str">
        <f>LEN(製品概要)&amp;"文字/"&amp;AU25&amp;"文字"</f>
        <v>0文字/255文字</v>
      </c>
      <c r="C30" s="250"/>
      <c r="D30" s="250"/>
      <c r="E30" s="250"/>
      <c r="F30" s="250"/>
      <c r="G30" s="250"/>
      <c r="H30" s="250"/>
      <c r="I30" s="295"/>
      <c r="J30" s="328"/>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7"/>
      <c r="AT30" s="23"/>
    </row>
    <row r="31" spans="1:48" ht="41.1" customHeight="1">
      <c r="A31" s="23"/>
      <c r="B31" s="257" t="s">
        <v>123</v>
      </c>
      <c r="C31" s="308"/>
      <c r="D31" s="308"/>
      <c r="E31" s="308"/>
      <c r="F31" s="308"/>
      <c r="G31" s="308"/>
      <c r="H31" s="308"/>
      <c r="I31" s="329"/>
      <c r="J31" s="336" t="s">
        <v>135</v>
      </c>
      <c r="K31" s="337"/>
      <c r="L31" s="337"/>
      <c r="M31" s="337"/>
      <c r="N31" s="337"/>
      <c r="O31" s="337"/>
      <c r="P31" s="337"/>
      <c r="Q31" s="337"/>
      <c r="R31" s="337"/>
      <c r="S31" s="337"/>
      <c r="T31" s="337"/>
      <c r="U31" s="337"/>
      <c r="V31" s="337"/>
      <c r="W31" s="337"/>
      <c r="X31" s="337"/>
      <c r="Y31" s="337"/>
      <c r="Z31" s="337"/>
      <c r="AA31" s="337"/>
      <c r="AB31" s="337" t="s">
        <v>136</v>
      </c>
      <c r="AC31" s="337"/>
      <c r="AD31" s="337"/>
      <c r="AE31" s="337"/>
      <c r="AF31" s="337"/>
      <c r="AG31" s="337"/>
      <c r="AH31" s="337"/>
      <c r="AI31" s="337"/>
      <c r="AJ31" s="337"/>
      <c r="AK31" s="337"/>
      <c r="AL31" s="337"/>
      <c r="AM31" s="337"/>
      <c r="AN31" s="337"/>
      <c r="AO31" s="337"/>
      <c r="AP31" s="337"/>
      <c r="AQ31" s="337"/>
      <c r="AR31" s="337"/>
      <c r="AS31" s="338"/>
      <c r="AT31" s="23"/>
      <c r="AU31" s="31" t="b">
        <v>0</v>
      </c>
      <c r="AV31" s="29" t="str">
        <f>IF(J32&lt;&gt;"","OK","必須：製品明細【A】製品本体にあたるもの")</f>
        <v>必須：製品明細【A】製品本体にあたるもの</v>
      </c>
    </row>
    <row r="32" spans="1:48" ht="16.5" customHeight="1">
      <c r="A32" s="23"/>
      <c r="B32" s="330"/>
      <c r="C32" s="331"/>
      <c r="D32" s="331"/>
      <c r="E32" s="331"/>
      <c r="F32" s="331"/>
      <c r="G32" s="331"/>
      <c r="H32" s="331"/>
      <c r="I32" s="332"/>
      <c r="J32" s="339"/>
      <c r="K32" s="340"/>
      <c r="L32" s="340"/>
      <c r="M32" s="340"/>
      <c r="N32" s="340"/>
      <c r="O32" s="340"/>
      <c r="P32" s="340"/>
      <c r="Q32" s="340"/>
      <c r="R32" s="340"/>
      <c r="S32" s="340"/>
      <c r="T32" s="340"/>
      <c r="U32" s="340"/>
      <c r="V32" s="340"/>
      <c r="W32" s="340"/>
      <c r="X32" s="340"/>
      <c r="Y32" s="340"/>
      <c r="Z32" s="340"/>
      <c r="AA32" s="340"/>
      <c r="AB32" s="343"/>
      <c r="AC32" s="344"/>
      <c r="AD32" s="345" t="s">
        <v>131</v>
      </c>
      <c r="AE32" s="345"/>
      <c r="AF32" s="345"/>
      <c r="AG32" s="345"/>
      <c r="AH32" s="345"/>
      <c r="AI32" s="345"/>
      <c r="AJ32" s="345"/>
      <c r="AK32" s="345"/>
      <c r="AL32" s="345"/>
      <c r="AM32" s="345"/>
      <c r="AN32" s="345"/>
      <c r="AO32" s="345"/>
      <c r="AP32" s="345"/>
      <c r="AQ32" s="345"/>
      <c r="AR32" s="345"/>
      <c r="AS32" s="346"/>
      <c r="AT32" s="23"/>
      <c r="AU32" s="349"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330"/>
      <c r="C33" s="331"/>
      <c r="D33" s="331"/>
      <c r="E33" s="331"/>
      <c r="F33" s="331"/>
      <c r="G33" s="331"/>
      <c r="H33" s="331"/>
      <c r="I33" s="332"/>
      <c r="J33" s="339"/>
      <c r="K33" s="340"/>
      <c r="L33" s="340"/>
      <c r="M33" s="340"/>
      <c r="N33" s="340"/>
      <c r="O33" s="340"/>
      <c r="P33" s="340"/>
      <c r="Q33" s="340"/>
      <c r="R33" s="340"/>
      <c r="S33" s="340"/>
      <c r="T33" s="340"/>
      <c r="U33" s="340"/>
      <c r="V33" s="340"/>
      <c r="W33" s="340"/>
      <c r="X33" s="340"/>
      <c r="Y33" s="340"/>
      <c r="Z33" s="340"/>
      <c r="AA33" s="340"/>
      <c r="AB33" s="350"/>
      <c r="AC33" s="351"/>
      <c r="AD33" s="351"/>
      <c r="AE33" s="351"/>
      <c r="AF33" s="351"/>
      <c r="AG33" s="351"/>
      <c r="AH33" s="351"/>
      <c r="AI33" s="351"/>
      <c r="AJ33" s="351"/>
      <c r="AK33" s="351"/>
      <c r="AL33" s="351"/>
      <c r="AM33" s="351"/>
      <c r="AN33" s="351"/>
      <c r="AO33" s="351"/>
      <c r="AP33" s="351"/>
      <c r="AQ33" s="351"/>
      <c r="AR33" s="351"/>
      <c r="AS33" s="352"/>
      <c r="AT33" s="23"/>
      <c r="AU33" s="349"/>
      <c r="AV33" s="84" t="str">
        <f>IF(AU31=TRUE,IF(AB33&lt;&gt;"","！！！製品明細【B】で「対象なし」が選択されている場合、入力されている明細は登録されません！！！",""),"")</f>
        <v/>
      </c>
    </row>
    <row r="34" spans="1:48" ht="13.5" customHeight="1">
      <c r="A34" s="23"/>
      <c r="B34" s="330"/>
      <c r="C34" s="331"/>
      <c r="D34" s="331"/>
      <c r="E34" s="331"/>
      <c r="F34" s="331"/>
      <c r="G34" s="331"/>
      <c r="H34" s="331"/>
      <c r="I34" s="332"/>
      <c r="J34" s="339"/>
      <c r="K34" s="340"/>
      <c r="L34" s="340"/>
      <c r="M34" s="340"/>
      <c r="N34" s="340"/>
      <c r="O34" s="340"/>
      <c r="P34" s="340"/>
      <c r="Q34" s="340"/>
      <c r="R34" s="340"/>
      <c r="S34" s="340"/>
      <c r="T34" s="340"/>
      <c r="U34" s="340"/>
      <c r="V34" s="340"/>
      <c r="W34" s="340"/>
      <c r="X34" s="340"/>
      <c r="Y34" s="340"/>
      <c r="Z34" s="340"/>
      <c r="AA34" s="340"/>
      <c r="AB34" s="353"/>
      <c r="AC34" s="354"/>
      <c r="AD34" s="354"/>
      <c r="AE34" s="354"/>
      <c r="AF34" s="354"/>
      <c r="AG34" s="354"/>
      <c r="AH34" s="354"/>
      <c r="AI34" s="354"/>
      <c r="AJ34" s="354"/>
      <c r="AK34" s="354"/>
      <c r="AL34" s="354"/>
      <c r="AM34" s="354"/>
      <c r="AN34" s="354"/>
      <c r="AO34" s="354"/>
      <c r="AP34" s="354"/>
      <c r="AQ34" s="354"/>
      <c r="AR34" s="354"/>
      <c r="AS34" s="355"/>
      <c r="AT34" s="23"/>
      <c r="AU34" s="349"/>
    </row>
    <row r="35" spans="1:48" ht="13.5" customHeight="1">
      <c r="A35" s="23"/>
      <c r="B35" s="330"/>
      <c r="C35" s="331"/>
      <c r="D35" s="331"/>
      <c r="E35" s="331"/>
      <c r="F35" s="331"/>
      <c r="G35" s="331"/>
      <c r="H35" s="331"/>
      <c r="I35" s="332"/>
      <c r="J35" s="339"/>
      <c r="K35" s="340"/>
      <c r="L35" s="340"/>
      <c r="M35" s="340"/>
      <c r="N35" s="340"/>
      <c r="O35" s="340"/>
      <c r="P35" s="340"/>
      <c r="Q35" s="340"/>
      <c r="R35" s="340"/>
      <c r="S35" s="340"/>
      <c r="T35" s="340"/>
      <c r="U35" s="340"/>
      <c r="V35" s="340"/>
      <c r="W35" s="340"/>
      <c r="X35" s="340"/>
      <c r="Y35" s="340"/>
      <c r="Z35" s="340"/>
      <c r="AA35" s="340"/>
      <c r="AB35" s="353"/>
      <c r="AC35" s="354"/>
      <c r="AD35" s="354"/>
      <c r="AE35" s="354"/>
      <c r="AF35" s="354"/>
      <c r="AG35" s="354"/>
      <c r="AH35" s="354"/>
      <c r="AI35" s="354"/>
      <c r="AJ35" s="354"/>
      <c r="AK35" s="354"/>
      <c r="AL35" s="354"/>
      <c r="AM35" s="354"/>
      <c r="AN35" s="354"/>
      <c r="AO35" s="354"/>
      <c r="AP35" s="354"/>
      <c r="AQ35" s="354"/>
      <c r="AR35" s="354"/>
      <c r="AS35" s="355"/>
      <c r="AT35" s="23"/>
      <c r="AU35" s="349"/>
    </row>
    <row r="36" spans="1:48" ht="13.5" customHeight="1">
      <c r="A36" s="23"/>
      <c r="B36" s="330"/>
      <c r="C36" s="331"/>
      <c r="D36" s="331"/>
      <c r="E36" s="331"/>
      <c r="F36" s="331"/>
      <c r="G36" s="331"/>
      <c r="H36" s="331"/>
      <c r="I36" s="332"/>
      <c r="J36" s="339"/>
      <c r="K36" s="340"/>
      <c r="L36" s="340"/>
      <c r="M36" s="340"/>
      <c r="N36" s="340"/>
      <c r="O36" s="340"/>
      <c r="P36" s="340"/>
      <c r="Q36" s="340"/>
      <c r="R36" s="340"/>
      <c r="S36" s="340"/>
      <c r="T36" s="340"/>
      <c r="U36" s="340"/>
      <c r="V36" s="340"/>
      <c r="W36" s="340"/>
      <c r="X36" s="340"/>
      <c r="Y36" s="340"/>
      <c r="Z36" s="340"/>
      <c r="AA36" s="340"/>
      <c r="AB36" s="353"/>
      <c r="AC36" s="354"/>
      <c r="AD36" s="354"/>
      <c r="AE36" s="354"/>
      <c r="AF36" s="354"/>
      <c r="AG36" s="354"/>
      <c r="AH36" s="354"/>
      <c r="AI36" s="354"/>
      <c r="AJ36" s="354"/>
      <c r="AK36" s="354"/>
      <c r="AL36" s="354"/>
      <c r="AM36" s="354"/>
      <c r="AN36" s="354"/>
      <c r="AO36" s="354"/>
      <c r="AP36" s="354"/>
      <c r="AQ36" s="354"/>
      <c r="AR36" s="354"/>
      <c r="AS36" s="355"/>
      <c r="AT36" s="23"/>
      <c r="AU36" s="349"/>
    </row>
    <row r="37" spans="1:48" ht="14.25" customHeight="1" thickBot="1">
      <c r="A37" s="23"/>
      <c r="B37" s="333"/>
      <c r="C37" s="334"/>
      <c r="D37" s="334"/>
      <c r="E37" s="334"/>
      <c r="F37" s="334"/>
      <c r="G37" s="334"/>
      <c r="H37" s="334"/>
      <c r="I37" s="335"/>
      <c r="J37" s="341"/>
      <c r="K37" s="342"/>
      <c r="L37" s="342"/>
      <c r="M37" s="342"/>
      <c r="N37" s="342"/>
      <c r="O37" s="342"/>
      <c r="P37" s="342"/>
      <c r="Q37" s="342"/>
      <c r="R37" s="342"/>
      <c r="S37" s="342"/>
      <c r="T37" s="342"/>
      <c r="U37" s="342"/>
      <c r="V37" s="342"/>
      <c r="W37" s="342"/>
      <c r="X37" s="342"/>
      <c r="Y37" s="342"/>
      <c r="Z37" s="342"/>
      <c r="AA37" s="342"/>
      <c r="AB37" s="356"/>
      <c r="AC37" s="357"/>
      <c r="AD37" s="357"/>
      <c r="AE37" s="357"/>
      <c r="AF37" s="357"/>
      <c r="AG37" s="357"/>
      <c r="AH37" s="357"/>
      <c r="AI37" s="357"/>
      <c r="AJ37" s="357"/>
      <c r="AK37" s="357"/>
      <c r="AL37" s="357"/>
      <c r="AM37" s="357"/>
      <c r="AN37" s="357"/>
      <c r="AO37" s="357"/>
      <c r="AP37" s="357"/>
      <c r="AQ37" s="357"/>
      <c r="AR37" s="357"/>
      <c r="AS37" s="358"/>
      <c r="AT37" s="23"/>
      <c r="AU37" s="349"/>
    </row>
    <row r="38" spans="1:48" ht="12.6" thickBot="1">
      <c r="A38" s="23"/>
      <c r="B38" s="247" t="s">
        <v>40</v>
      </c>
      <c r="C38" s="248"/>
      <c r="D38" s="248"/>
      <c r="E38" s="248"/>
      <c r="F38" s="248"/>
      <c r="G38" s="248"/>
      <c r="H38" s="248"/>
      <c r="I38" s="248"/>
      <c r="J38" s="309"/>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1"/>
      <c r="AT38" s="23"/>
      <c r="AV38" s="29" t="str">
        <f>IF(J38&lt;&gt;"","OK","必須")</f>
        <v>必須</v>
      </c>
    </row>
    <row r="39" spans="1:48" ht="12.6" thickBot="1">
      <c r="A39" s="23"/>
      <c r="B39" s="249"/>
      <c r="C39" s="250"/>
      <c r="D39" s="250"/>
      <c r="E39" s="250"/>
      <c r="F39" s="250"/>
      <c r="G39" s="312"/>
      <c r="H39" s="312"/>
      <c r="I39" s="312"/>
      <c r="J39" s="359"/>
      <c r="K39" s="360"/>
      <c r="L39" s="360"/>
      <c r="M39" s="360"/>
      <c r="N39" s="360"/>
      <c r="O39" s="360"/>
      <c r="P39" s="360"/>
      <c r="Q39" s="360"/>
      <c r="R39" s="360"/>
      <c r="S39" s="360"/>
      <c r="T39" s="360"/>
      <c r="U39" s="360"/>
      <c r="V39" s="360"/>
      <c r="W39" s="36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1"/>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247" t="s">
        <v>42</v>
      </c>
      <c r="C42" s="248"/>
      <c r="D42" s="248"/>
      <c r="E42" s="248"/>
      <c r="F42" s="248"/>
      <c r="G42" s="248"/>
      <c r="H42" s="248"/>
      <c r="I42" s="361"/>
      <c r="J42" s="363" t="str">
        <f>製品カテゴリ</f>
        <v>ウォータージェットはつりロボット</v>
      </c>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5"/>
      <c r="AT42" s="23"/>
    </row>
    <row r="43" spans="1:48" ht="7.5" customHeight="1">
      <c r="A43" s="23"/>
      <c r="B43" s="249"/>
      <c r="C43" s="250"/>
      <c r="D43" s="250"/>
      <c r="E43" s="250"/>
      <c r="F43" s="250"/>
      <c r="G43" s="250"/>
      <c r="H43" s="250"/>
      <c r="I43" s="362"/>
      <c r="J43" s="366"/>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367"/>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347" t="s">
        <v>43</v>
      </c>
      <c r="C45" s="347"/>
      <c r="D45" s="347"/>
      <c r="E45" s="347"/>
      <c r="F45" s="347"/>
      <c r="G45" s="347"/>
      <c r="H45" s="347"/>
      <c r="I45" s="347"/>
      <c r="J45" s="347"/>
      <c r="K45" s="347"/>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347"/>
      <c r="C46" s="347"/>
      <c r="D46" s="347"/>
      <c r="E46" s="347"/>
      <c r="F46" s="347"/>
      <c r="G46" s="347"/>
      <c r="H46" s="347"/>
      <c r="I46" s="347"/>
      <c r="J46" s="347"/>
      <c r="K46" s="347"/>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348" t="s">
        <v>44</v>
      </c>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25"/>
      <c r="AQ47" s="25"/>
      <c r="AR47" s="25"/>
      <c r="AS47" s="25"/>
      <c r="AT47" s="23"/>
    </row>
    <row r="48" spans="1:48">
      <c r="A48" s="23"/>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25"/>
      <c r="AQ48" s="25"/>
      <c r="AR48" s="25"/>
      <c r="AS48" s="25"/>
      <c r="AT48" s="23"/>
    </row>
    <row r="49" spans="1:48" ht="12" customHeight="1">
      <c r="A49" s="23"/>
      <c r="B49" s="257" t="s">
        <v>45</v>
      </c>
      <c r="C49" s="308"/>
      <c r="D49" s="308"/>
      <c r="E49" s="308"/>
      <c r="F49" s="308"/>
      <c r="G49" s="308"/>
      <c r="H49" s="308"/>
      <c r="I49" s="308"/>
      <c r="J49" s="308"/>
      <c r="K49" s="308"/>
      <c r="L49" s="308"/>
      <c r="M49" s="396"/>
      <c r="N49" s="388">
        <f>平均納品金額</f>
        <v>0</v>
      </c>
      <c r="O49" s="389"/>
      <c r="P49" s="389"/>
      <c r="Q49" s="389"/>
      <c r="R49" s="389"/>
      <c r="S49" s="389"/>
      <c r="T49" s="389"/>
      <c r="U49" s="389"/>
      <c r="V49" s="389"/>
      <c r="W49" s="389"/>
      <c r="X49" s="392" t="s">
        <v>130</v>
      </c>
      <c r="Y49" s="392"/>
      <c r="Z49" s="392"/>
      <c r="AA49" s="393"/>
      <c r="AB49" s="257" t="s">
        <v>208</v>
      </c>
      <c r="AC49" s="308"/>
      <c r="AD49" s="308"/>
      <c r="AE49" s="308"/>
      <c r="AF49" s="308"/>
      <c r="AG49" s="396"/>
      <c r="AH49" s="379">
        <f>納入先</f>
        <v>0</v>
      </c>
      <c r="AI49" s="240"/>
      <c r="AJ49" s="240"/>
      <c r="AK49" s="240"/>
      <c r="AL49" s="240"/>
      <c r="AM49" s="240"/>
      <c r="AN49" s="240"/>
      <c r="AO49" s="240"/>
      <c r="AP49" s="240"/>
      <c r="AQ49" s="240"/>
      <c r="AR49" s="380"/>
      <c r="AS49" s="72"/>
      <c r="AT49" s="23"/>
      <c r="AV49" s="69"/>
    </row>
    <row r="50" spans="1:48" ht="0.75" customHeight="1">
      <c r="A50" s="23"/>
      <c r="B50" s="330"/>
      <c r="C50" s="331"/>
      <c r="D50" s="331"/>
      <c r="E50" s="331"/>
      <c r="F50" s="331"/>
      <c r="G50" s="331"/>
      <c r="H50" s="331"/>
      <c r="I50" s="331"/>
      <c r="J50" s="331"/>
      <c r="K50" s="331"/>
      <c r="L50" s="331"/>
      <c r="M50" s="397"/>
      <c r="N50" s="390"/>
      <c r="O50" s="391"/>
      <c r="P50" s="391"/>
      <c r="Q50" s="391"/>
      <c r="R50" s="391"/>
      <c r="S50" s="391"/>
      <c r="T50" s="391"/>
      <c r="U50" s="391"/>
      <c r="V50" s="391"/>
      <c r="W50" s="391"/>
      <c r="X50" s="394"/>
      <c r="Y50" s="394"/>
      <c r="Z50" s="394"/>
      <c r="AA50" s="395"/>
      <c r="AB50" s="330"/>
      <c r="AC50" s="331"/>
      <c r="AD50" s="331"/>
      <c r="AE50" s="331"/>
      <c r="AF50" s="331"/>
      <c r="AG50" s="397"/>
      <c r="AH50" s="381"/>
      <c r="AI50" s="241"/>
      <c r="AJ50" s="241"/>
      <c r="AK50" s="241"/>
      <c r="AL50" s="241"/>
      <c r="AM50" s="241"/>
      <c r="AN50" s="241"/>
      <c r="AO50" s="241"/>
      <c r="AP50" s="241"/>
      <c r="AQ50" s="241"/>
      <c r="AR50" s="382"/>
      <c r="AS50" s="72"/>
      <c r="AT50" s="23"/>
      <c r="AV50" s="23"/>
    </row>
    <row r="51" spans="1:48" ht="3.75" customHeight="1">
      <c r="A51" s="23"/>
      <c r="B51" s="330"/>
      <c r="C51" s="331"/>
      <c r="D51" s="331"/>
      <c r="E51" s="331"/>
      <c r="F51" s="331"/>
      <c r="G51" s="331"/>
      <c r="H51" s="331"/>
      <c r="I51" s="331"/>
      <c r="J51" s="331"/>
      <c r="K51" s="331"/>
      <c r="L51" s="331"/>
      <c r="M51" s="397"/>
      <c r="N51" s="390"/>
      <c r="O51" s="391"/>
      <c r="P51" s="391"/>
      <c r="Q51" s="391"/>
      <c r="R51" s="391"/>
      <c r="S51" s="391"/>
      <c r="T51" s="391"/>
      <c r="U51" s="391"/>
      <c r="V51" s="391"/>
      <c r="W51" s="391"/>
      <c r="X51" s="394"/>
      <c r="Y51" s="394"/>
      <c r="Z51" s="394"/>
      <c r="AA51" s="395"/>
      <c r="AB51" s="330"/>
      <c r="AC51" s="331"/>
      <c r="AD51" s="331"/>
      <c r="AE51" s="331"/>
      <c r="AF51" s="331"/>
      <c r="AG51" s="397"/>
      <c r="AH51" s="381"/>
      <c r="AI51" s="241"/>
      <c r="AJ51" s="241"/>
      <c r="AK51" s="241"/>
      <c r="AL51" s="241"/>
      <c r="AM51" s="241"/>
      <c r="AN51" s="241"/>
      <c r="AO51" s="241"/>
      <c r="AP51" s="241"/>
      <c r="AQ51" s="241"/>
      <c r="AR51" s="382"/>
      <c r="AS51" s="73"/>
      <c r="AT51" s="23"/>
      <c r="AV51" s="23"/>
    </row>
    <row r="52" spans="1:48" ht="6.75" customHeight="1">
      <c r="A52" s="23"/>
      <c r="B52" s="330"/>
      <c r="C52" s="331"/>
      <c r="D52" s="331"/>
      <c r="E52" s="331"/>
      <c r="F52" s="331"/>
      <c r="G52" s="331"/>
      <c r="H52" s="331"/>
      <c r="I52" s="331"/>
      <c r="J52" s="331"/>
      <c r="K52" s="331"/>
      <c r="L52" s="331"/>
      <c r="M52" s="397"/>
      <c r="N52" s="390"/>
      <c r="O52" s="391"/>
      <c r="P52" s="391"/>
      <c r="Q52" s="391"/>
      <c r="R52" s="391"/>
      <c r="S52" s="391"/>
      <c r="T52" s="391"/>
      <c r="U52" s="391"/>
      <c r="V52" s="391"/>
      <c r="W52" s="391"/>
      <c r="X52" s="394"/>
      <c r="Y52" s="394"/>
      <c r="Z52" s="394"/>
      <c r="AA52" s="395"/>
      <c r="AB52" s="333"/>
      <c r="AC52" s="334"/>
      <c r="AD52" s="334"/>
      <c r="AE52" s="334"/>
      <c r="AF52" s="334"/>
      <c r="AG52" s="398"/>
      <c r="AH52" s="383"/>
      <c r="AI52" s="384"/>
      <c r="AJ52" s="384"/>
      <c r="AK52" s="384"/>
      <c r="AL52" s="384"/>
      <c r="AM52" s="384"/>
      <c r="AN52" s="384"/>
      <c r="AO52" s="384"/>
      <c r="AP52" s="384"/>
      <c r="AQ52" s="384"/>
      <c r="AR52" s="385"/>
      <c r="AS52" s="72"/>
      <c r="AT52" s="23"/>
      <c r="AV52" s="23"/>
    </row>
    <row r="53" spans="1:48" ht="12" customHeight="1">
      <c r="A53" s="23"/>
      <c r="B53" s="399" t="s">
        <v>46</v>
      </c>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1"/>
      <c r="AB53" s="386" t="s">
        <v>47</v>
      </c>
      <c r="AC53" s="386"/>
      <c r="AD53" s="386"/>
      <c r="AE53" s="386"/>
      <c r="AF53" s="386"/>
      <c r="AG53" s="386"/>
      <c r="AH53" s="386"/>
      <c r="AI53" s="386"/>
      <c r="AJ53" s="386"/>
      <c r="AK53" s="386"/>
      <c r="AL53" s="386"/>
      <c r="AM53" s="386"/>
      <c r="AN53" s="386"/>
      <c r="AO53" s="386"/>
      <c r="AP53" s="386"/>
      <c r="AQ53" s="386"/>
      <c r="AR53" s="387"/>
      <c r="AS53" s="74"/>
      <c r="AT53" s="26"/>
      <c r="AV53" s="23"/>
    </row>
    <row r="54" spans="1:48">
      <c r="A54" s="23"/>
      <c r="B54" s="232"/>
      <c r="C54" s="232"/>
      <c r="D54" s="232"/>
      <c r="E54" s="232"/>
      <c r="F54" s="232"/>
      <c r="G54" s="232"/>
      <c r="H54" s="232"/>
      <c r="I54" s="232"/>
      <c r="J54" s="232"/>
      <c r="K54" s="232"/>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34" t="s">
        <v>21</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6"/>
    </row>
    <row r="56" spans="1:48" ht="12" customHeight="1">
      <c r="A56" s="237"/>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9"/>
    </row>
    <row r="57" spans="1:48">
      <c r="A57" s="240" t="str">
        <f>"【"&amp;製品カテゴリ&amp;"】"</f>
        <v>【ウォータージェットはつりロボット】</v>
      </c>
      <c r="B57" s="240"/>
      <c r="C57" s="240"/>
      <c r="D57" s="240"/>
      <c r="E57" s="240"/>
      <c r="F57" s="240"/>
      <c r="G57" s="240"/>
      <c r="H57" s="240"/>
      <c r="I57" s="240"/>
      <c r="J57" s="240"/>
      <c r="K57" s="240"/>
      <c r="L57" s="240"/>
      <c r="M57" s="240"/>
      <c r="N57" s="240"/>
      <c r="O57" s="240"/>
      <c r="P57" s="240"/>
      <c r="Q57" s="240"/>
      <c r="R57" s="240"/>
      <c r="S57" s="240"/>
      <c r="T57" s="240"/>
      <c r="U57" s="240"/>
      <c r="V57" s="240"/>
      <c r="W57" s="240"/>
      <c r="X57" s="23"/>
      <c r="Y57" s="23"/>
      <c r="Z57" s="23"/>
      <c r="AA57" s="23"/>
      <c r="AB57" s="23"/>
      <c r="AC57" s="23"/>
      <c r="AD57" s="23"/>
      <c r="AE57" s="23"/>
      <c r="AF57" s="23"/>
      <c r="AG57" s="23"/>
      <c r="AH57" s="23"/>
      <c r="AI57" s="23"/>
      <c r="AJ57" s="23"/>
      <c r="AK57" s="23"/>
      <c r="AL57" s="23"/>
      <c r="AM57" s="23"/>
      <c r="AN57" s="23"/>
      <c r="AO57" s="23"/>
      <c r="AP57" s="244" t="s">
        <v>48</v>
      </c>
      <c r="AQ57" s="244"/>
      <c r="AR57" s="244"/>
      <c r="AS57" s="244"/>
      <c r="AT57" s="244"/>
    </row>
    <row r="58" spans="1:48">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3"/>
      <c r="Y58" s="23"/>
      <c r="Z58" s="23"/>
      <c r="AA58" s="23"/>
      <c r="AB58" s="23"/>
      <c r="AC58" s="23"/>
      <c r="AD58" s="23"/>
      <c r="AE58" s="23"/>
      <c r="AF58" s="23"/>
      <c r="AG58" s="23"/>
      <c r="AH58" s="23"/>
      <c r="AI58" s="23"/>
      <c r="AJ58" s="23"/>
      <c r="AK58" s="23"/>
      <c r="AL58" s="23"/>
      <c r="AM58" s="23"/>
      <c r="AN58" s="23"/>
      <c r="AO58" s="23"/>
      <c r="AP58" s="245"/>
      <c r="AQ58" s="245"/>
      <c r="AR58" s="245"/>
      <c r="AS58" s="245"/>
      <c r="AT58" s="245"/>
    </row>
    <row r="59" spans="1:48">
      <c r="A59" s="23"/>
      <c r="B59" s="232" t="s">
        <v>49</v>
      </c>
      <c r="C59" s="232"/>
      <c r="D59" s="232"/>
      <c r="E59" s="232"/>
      <c r="F59" s="232"/>
      <c r="G59" s="232"/>
      <c r="H59" s="232"/>
      <c r="I59" s="232"/>
      <c r="J59" s="232"/>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2"/>
      <c r="C60" s="232"/>
      <c r="D60" s="232"/>
      <c r="E60" s="232"/>
      <c r="F60" s="232"/>
      <c r="G60" s="232"/>
      <c r="H60" s="232"/>
      <c r="I60" s="232"/>
      <c r="J60" s="232"/>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2" t="s">
        <v>50</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
    </row>
    <row r="62" spans="1:48" ht="12.6" thickBot="1">
      <c r="A62" s="2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2"/>
      <c r="AS62" s="232"/>
      <c r="AT62" s="23"/>
    </row>
    <row r="63" spans="1:48" ht="12" customHeight="1">
      <c r="A63" s="23"/>
      <c r="B63" s="368" t="s">
        <v>207</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9"/>
      <c r="AR63" s="373"/>
      <c r="AS63" s="374"/>
      <c r="AT63" s="23"/>
    </row>
    <row r="64" spans="1:48" ht="12" customHeight="1">
      <c r="A64" s="23"/>
      <c r="B64" s="370"/>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371"/>
      <c r="AR64" s="375"/>
      <c r="AS64" s="376"/>
      <c r="AT64" s="23"/>
      <c r="AU64" s="31" t="b">
        <v>0</v>
      </c>
      <c r="AV64" s="29" t="str">
        <f>IF(AU64,"OK","必須")</f>
        <v>必須</v>
      </c>
    </row>
    <row r="65" spans="1:48" ht="12" customHeight="1">
      <c r="A65" s="23"/>
      <c r="B65" s="370"/>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371"/>
      <c r="AR65" s="375"/>
      <c r="AS65" s="376"/>
      <c r="AT65" s="23"/>
      <c r="AU65" s="31"/>
    </row>
    <row r="66" spans="1:48" ht="12" customHeight="1">
      <c r="A66" s="23"/>
      <c r="B66" s="370"/>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371"/>
      <c r="AR66" s="375"/>
      <c r="AS66" s="376"/>
      <c r="AT66" s="23"/>
      <c r="AU66" s="31"/>
    </row>
    <row r="67" spans="1:48" ht="12" customHeight="1">
      <c r="A67" s="23"/>
      <c r="B67" s="370"/>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371"/>
      <c r="AR67" s="375"/>
      <c r="AS67" s="376"/>
      <c r="AT67" s="23"/>
      <c r="AU67" s="31"/>
    </row>
    <row r="68" spans="1:48" ht="12" customHeight="1" thickBot="1">
      <c r="A68" s="23"/>
      <c r="B68" s="366"/>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372"/>
      <c r="AR68" s="377"/>
      <c r="AS68" s="378"/>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e8CTxF9rE0qRG2DZeReCVKrFvPLvx/FM06/hTasKlrmmtcjWWaqSrht1SdSnZ0KTW00eBz9hwpJk3PoeR7MBSA==" saltValue="VtRe1Q7YO25U2LVOHn/vTw=="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c r="A1" s="16" t="s">
        <v>169</v>
      </c>
      <c r="I1" t="s">
        <v>168</v>
      </c>
    </row>
    <row r="2" spans="1:21" customFormat="1" ht="13.2">
      <c r="A2" t="s">
        <v>167</v>
      </c>
      <c r="I2" s="402" t="s">
        <v>119</v>
      </c>
      <c r="J2" s="402"/>
      <c r="K2" t="s">
        <v>166</v>
      </c>
    </row>
    <row r="3" spans="1:21" customFormat="1" ht="13.2">
      <c r="A3" t="s">
        <v>212</v>
      </c>
      <c r="I3" s="403" t="s">
        <v>165</v>
      </c>
      <c r="J3" s="403"/>
      <c r="K3" t="s">
        <v>164</v>
      </c>
    </row>
    <row r="4" spans="1:21" customFormat="1" ht="4.5" customHeight="1"/>
    <row r="5" spans="1:21" customFormat="1" ht="19.2">
      <c r="B5" s="113" t="s">
        <v>163</v>
      </c>
      <c r="C5" s="109"/>
      <c r="D5" s="109"/>
      <c r="E5" s="109"/>
      <c r="F5" s="109"/>
      <c r="G5" s="108"/>
    </row>
    <row r="6" spans="1:21" customFormat="1" ht="13.2">
      <c r="B6" s="116" t="s">
        <v>162</v>
      </c>
      <c r="C6" s="116"/>
      <c r="D6" s="116"/>
      <c r="E6" s="116"/>
      <c r="F6" s="116"/>
      <c r="G6" s="115"/>
    </row>
    <row r="7" spans="1:21" customFormat="1" ht="4.5" customHeight="1"/>
    <row r="8" spans="1:21" customFormat="1" ht="33" customHeight="1" thickBot="1">
      <c r="B8" s="207" t="s">
        <v>57</v>
      </c>
      <c r="C8" s="207"/>
      <c r="D8" s="88">
        <f>製造事業者名</f>
        <v>0</v>
      </c>
      <c r="E8" s="207" t="s">
        <v>51</v>
      </c>
      <c r="F8" s="207"/>
      <c r="G8" s="406">
        <f>製品名称</f>
        <v>0</v>
      </c>
      <c r="H8" s="406"/>
    </row>
    <row r="9" spans="1:21" customFormat="1" ht="33" customHeight="1" thickBot="1">
      <c r="B9" s="207" t="s">
        <v>161</v>
      </c>
      <c r="C9" s="207"/>
      <c r="D9" s="114"/>
      <c r="E9" s="404" t="s">
        <v>52</v>
      </c>
      <c r="F9" s="207"/>
      <c r="G9" s="406">
        <f>型番</f>
        <v>0</v>
      </c>
      <c r="H9" s="406"/>
    </row>
    <row r="10" spans="1:21" customFormat="1" ht="5.25" customHeight="1"/>
    <row r="11" spans="1:21" customFormat="1" ht="19.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c r="G14" s="87"/>
      <c r="H14" s="87"/>
      <c r="J14" s="109" t="s">
        <v>157</v>
      </c>
      <c r="K14" s="109"/>
      <c r="L14" s="109"/>
      <c r="M14" s="109"/>
      <c r="N14" s="109"/>
      <c r="O14" s="109"/>
      <c r="P14" s="109"/>
      <c r="Q14" s="109"/>
      <c r="R14" s="109"/>
      <c r="S14" s="109"/>
      <c r="T14" s="109"/>
      <c r="U14" s="108"/>
    </row>
    <row r="15" spans="1:21" customFormat="1" ht="13.2">
      <c r="G15" s="87"/>
      <c r="H15" s="87"/>
      <c r="J15" s="107" t="s">
        <v>156</v>
      </c>
      <c r="K15" s="106"/>
      <c r="L15" s="106"/>
      <c r="M15" s="106"/>
      <c r="N15" s="106"/>
      <c r="O15" s="106"/>
      <c r="P15" s="106"/>
      <c r="Q15" s="106"/>
      <c r="R15" s="106"/>
      <c r="S15" s="106"/>
      <c r="T15" s="106"/>
      <c r="U15" s="105"/>
    </row>
    <row r="16" spans="1:21" customFormat="1" ht="4.5" customHeight="1" thickBot="1">
      <c r="G16" s="87"/>
      <c r="H16" s="87"/>
    </row>
    <row r="17" spans="2:21" customFormat="1" ht="16.8" thickBot="1">
      <c r="D17" s="90"/>
      <c r="E17" s="90"/>
      <c r="F17" s="104" t="s">
        <v>155</v>
      </c>
      <c r="G17" s="103">
        <f>SUM(G19:G34)</f>
        <v>0</v>
      </c>
      <c r="H17" s="102" t="s">
        <v>154</v>
      </c>
      <c r="J17" s="405" t="str">
        <f>IF(L19&lt;&gt;"","","納品実績が未入力です")</f>
        <v>納品実績が未入力です</v>
      </c>
      <c r="K17" s="405"/>
      <c r="L17" s="405"/>
      <c r="M17" s="101"/>
      <c r="Q17" s="87" t="s">
        <v>153</v>
      </c>
    </row>
    <row r="18" spans="2:21" customFormat="1" ht="26.4">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UgULKUIQqDrVMgyFODg2rO+VrNedrgG87GtBoP1G7R65SoUCLChyBaSkRowAsZzRj/amoJcnMp+Ocpx4UVl8Q==" saltValue="1tx1XxmOxghD2rfAv7EXcg==" spinCount="100000" sheet="1" objects="1" scenarios="1" format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c r="A1" s="234" t="s">
        <v>56</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6"/>
    </row>
    <row r="2" spans="1:48">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9"/>
      <c r="AV2" s="75" t="str">
        <f>'②製品審査申請書（事務局用）'!AV10</f>
        <v>登録済の場合必須：製造事業者番号</v>
      </c>
    </row>
    <row r="3" spans="1:48">
      <c r="A3" s="240" t="str">
        <f>"【"&amp;製品カテゴリ&amp;"】"</f>
        <v>【ウォータージェットはつりロボット】</v>
      </c>
      <c r="B3" s="240"/>
      <c r="C3" s="240"/>
      <c r="D3" s="240"/>
      <c r="E3" s="240"/>
      <c r="F3" s="240"/>
      <c r="G3" s="240"/>
      <c r="H3" s="240"/>
      <c r="I3" s="240"/>
      <c r="J3" s="240"/>
      <c r="K3" s="240"/>
      <c r="L3" s="240"/>
      <c r="M3" s="240"/>
      <c r="N3" s="240"/>
      <c r="O3" s="240"/>
      <c r="P3" s="240"/>
      <c r="Q3" s="240"/>
      <c r="R3" s="240"/>
      <c r="S3" s="240"/>
      <c r="T3" s="240"/>
      <c r="U3" s="240"/>
      <c r="V3" s="240"/>
      <c r="W3" s="240"/>
      <c r="X3" s="242" t="str">
        <f>IF(AV2="OK","記載不要",IF(AV3=AU3,"","未入力または適切ではない項目があります"))</f>
        <v>未入力または適切ではない項目があります</v>
      </c>
      <c r="Y3" s="242"/>
      <c r="Z3" s="242"/>
      <c r="AA3" s="242"/>
      <c r="AB3" s="242"/>
      <c r="AC3" s="242"/>
      <c r="AD3" s="242"/>
      <c r="AE3" s="242"/>
      <c r="AF3" s="242"/>
      <c r="AG3" s="242"/>
      <c r="AH3" s="242"/>
      <c r="AI3" s="242"/>
      <c r="AJ3" s="242"/>
      <c r="AK3" s="242"/>
      <c r="AL3" s="242"/>
      <c r="AM3" s="242"/>
      <c r="AN3" s="242"/>
      <c r="AO3" s="242"/>
      <c r="AP3" s="244" t="s">
        <v>22</v>
      </c>
      <c r="AQ3" s="244"/>
      <c r="AR3" s="244"/>
      <c r="AS3" s="244"/>
      <c r="AT3" s="244"/>
      <c r="AU3" s="31">
        <v>5</v>
      </c>
      <c r="AV3" s="33">
        <f>COUNTIF(AV8:AV30,"OK")</f>
        <v>0</v>
      </c>
    </row>
    <row r="4" spans="1:48">
      <c r="A4" s="241"/>
      <c r="B4" s="241"/>
      <c r="C4" s="241"/>
      <c r="D4" s="241"/>
      <c r="E4" s="241"/>
      <c r="F4" s="241"/>
      <c r="G4" s="241"/>
      <c r="H4" s="241"/>
      <c r="I4" s="241"/>
      <c r="J4" s="241"/>
      <c r="K4" s="241"/>
      <c r="L4" s="241"/>
      <c r="M4" s="241"/>
      <c r="N4" s="241"/>
      <c r="O4" s="241"/>
      <c r="P4" s="241"/>
      <c r="Q4" s="241"/>
      <c r="R4" s="241"/>
      <c r="S4" s="241"/>
      <c r="T4" s="241"/>
      <c r="U4" s="241"/>
      <c r="V4" s="241"/>
      <c r="W4" s="241"/>
      <c r="X4" s="243"/>
      <c r="Y4" s="243"/>
      <c r="Z4" s="243"/>
      <c r="AA4" s="243"/>
      <c r="AB4" s="243"/>
      <c r="AC4" s="243"/>
      <c r="AD4" s="243"/>
      <c r="AE4" s="243"/>
      <c r="AF4" s="243"/>
      <c r="AG4" s="243"/>
      <c r="AH4" s="243"/>
      <c r="AI4" s="243"/>
      <c r="AJ4" s="243"/>
      <c r="AK4" s="243"/>
      <c r="AL4" s="243"/>
      <c r="AM4" s="243"/>
      <c r="AN4" s="243"/>
      <c r="AO4" s="243"/>
      <c r="AP4" s="245"/>
      <c r="AQ4" s="245"/>
      <c r="AR4" s="245"/>
      <c r="AS4" s="245"/>
      <c r="AT4" s="245"/>
    </row>
    <row r="5" spans="1:48">
      <c r="A5" s="54"/>
      <c r="B5" s="246" t="s">
        <v>23</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55"/>
    </row>
    <row r="6" spans="1:48">
      <c r="A6" s="23"/>
      <c r="B6" s="232" t="s">
        <v>24</v>
      </c>
      <c r="C6" s="232"/>
      <c r="D6" s="232"/>
      <c r="E6" s="232"/>
      <c r="F6" s="232"/>
      <c r="G6" s="232"/>
      <c r="H6" s="232"/>
      <c r="I6" s="232"/>
      <c r="J6" s="232"/>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3"/>
      <c r="C7" s="233"/>
      <c r="D7" s="233"/>
      <c r="E7" s="233"/>
      <c r="F7" s="233"/>
      <c r="G7" s="233"/>
      <c r="H7" s="233"/>
      <c r="I7" s="233"/>
      <c r="J7" s="232"/>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247" t="s">
        <v>57</v>
      </c>
      <c r="C8" s="248"/>
      <c r="D8" s="248"/>
      <c r="E8" s="248"/>
      <c r="F8" s="248"/>
      <c r="G8" s="248"/>
      <c r="H8" s="248"/>
      <c r="I8" s="361"/>
      <c r="J8" s="272">
        <f>製造事業者名</f>
        <v>0</v>
      </c>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4"/>
      <c r="AT8" s="23"/>
    </row>
    <row r="9" spans="1:48" ht="12.6" thickBot="1">
      <c r="A9" s="23"/>
      <c r="B9" s="249"/>
      <c r="C9" s="250"/>
      <c r="D9" s="250"/>
      <c r="E9" s="250"/>
      <c r="F9" s="250"/>
      <c r="G9" s="250"/>
      <c r="H9" s="250"/>
      <c r="I9" s="362"/>
      <c r="J9" s="275"/>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7"/>
      <c r="AT9" s="23"/>
    </row>
    <row r="10" spans="1:48">
      <c r="A10" s="23"/>
      <c r="B10" s="247" t="s">
        <v>58</v>
      </c>
      <c r="C10" s="248"/>
      <c r="D10" s="248"/>
      <c r="E10" s="248"/>
      <c r="F10" s="248"/>
      <c r="G10" s="248"/>
      <c r="H10" s="248"/>
      <c r="I10" s="248"/>
      <c r="J10" s="407"/>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9"/>
      <c r="AT10" s="23"/>
      <c r="AV10" s="29" t="str">
        <f>IF(J10&lt;&gt;"","OK","必須")</f>
        <v>必須</v>
      </c>
    </row>
    <row r="11" spans="1:48" ht="12.6" thickBot="1">
      <c r="A11" s="23"/>
      <c r="B11" s="249"/>
      <c r="C11" s="250"/>
      <c r="D11" s="250"/>
      <c r="E11" s="250"/>
      <c r="F11" s="250"/>
      <c r="G11" s="250"/>
      <c r="H11" s="250"/>
      <c r="I11" s="250"/>
      <c r="J11" s="410"/>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2"/>
      <c r="AT11" s="23"/>
    </row>
    <row r="12" spans="1:48">
      <c r="A12" s="23"/>
      <c r="B12" s="247" t="s">
        <v>59</v>
      </c>
      <c r="C12" s="248"/>
      <c r="D12" s="248"/>
      <c r="E12" s="248"/>
      <c r="F12" s="248"/>
      <c r="G12" s="248"/>
      <c r="H12" s="248"/>
      <c r="I12" s="248"/>
      <c r="J12" s="407"/>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9"/>
      <c r="AT12" s="23"/>
      <c r="AV12" s="29" t="str">
        <f>IF(J12&lt;&gt;"","OK","必須")</f>
        <v>必須</v>
      </c>
    </row>
    <row r="13" spans="1:48" ht="12.6" thickBot="1">
      <c r="A13" s="23"/>
      <c r="B13" s="249"/>
      <c r="C13" s="250"/>
      <c r="D13" s="250"/>
      <c r="E13" s="250"/>
      <c r="F13" s="250"/>
      <c r="G13" s="250"/>
      <c r="H13" s="250"/>
      <c r="I13" s="250"/>
      <c r="J13" s="410"/>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2"/>
      <c r="AT13" s="23"/>
    </row>
    <row r="14" spans="1:48">
      <c r="A14" s="23"/>
      <c r="B14" s="247" t="s">
        <v>27</v>
      </c>
      <c r="C14" s="248"/>
      <c r="D14" s="248"/>
      <c r="E14" s="248"/>
      <c r="F14" s="248"/>
      <c r="G14" s="248"/>
      <c r="H14" s="248"/>
      <c r="I14" s="248"/>
      <c r="J14" s="413">
        <f>法人番号</f>
        <v>0</v>
      </c>
      <c r="K14" s="414"/>
      <c r="L14" s="414"/>
      <c r="M14" s="414"/>
      <c r="N14" s="414"/>
      <c r="O14" s="414"/>
      <c r="P14" s="414"/>
      <c r="Q14" s="414"/>
      <c r="R14" s="414"/>
      <c r="S14" s="414"/>
      <c r="T14" s="414"/>
      <c r="U14" s="415"/>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c r="A15" s="23"/>
      <c r="B15" s="249"/>
      <c r="C15" s="250"/>
      <c r="D15" s="250"/>
      <c r="E15" s="250"/>
      <c r="F15" s="250"/>
      <c r="G15" s="250"/>
      <c r="H15" s="250"/>
      <c r="I15" s="250"/>
      <c r="J15" s="416"/>
      <c r="K15" s="417"/>
      <c r="L15" s="417"/>
      <c r="M15" s="417"/>
      <c r="N15" s="417"/>
      <c r="O15" s="417"/>
      <c r="P15" s="417"/>
      <c r="Q15" s="417"/>
      <c r="R15" s="417"/>
      <c r="S15" s="417"/>
      <c r="T15" s="417"/>
      <c r="U15" s="418"/>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2" t="s">
        <v>60</v>
      </c>
      <c r="C16" s="232"/>
      <c r="D16" s="232"/>
      <c r="E16" s="232"/>
      <c r="F16" s="232"/>
      <c r="G16" s="232"/>
      <c r="H16" s="232"/>
      <c r="I16" s="232"/>
      <c r="J16" s="232"/>
      <c r="K16" s="232"/>
      <c r="L16" s="232"/>
      <c r="M16" s="232"/>
      <c r="N16" s="232"/>
      <c r="O16" s="232"/>
      <c r="P16" s="232"/>
      <c r="Q16" s="232"/>
      <c r="R16" s="232"/>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c r="A17" s="23"/>
      <c r="B17" s="233"/>
      <c r="C17" s="233"/>
      <c r="D17" s="233"/>
      <c r="E17" s="233"/>
      <c r="F17" s="233"/>
      <c r="G17" s="233"/>
      <c r="H17" s="233"/>
      <c r="I17" s="233"/>
      <c r="J17" s="232"/>
      <c r="K17" s="232"/>
      <c r="L17" s="232"/>
      <c r="M17" s="232"/>
      <c r="N17" s="232"/>
      <c r="O17" s="232"/>
      <c r="P17" s="232"/>
      <c r="Q17" s="232"/>
      <c r="R17" s="232"/>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c r="A18" s="23"/>
      <c r="B18" s="257" t="s">
        <v>61</v>
      </c>
      <c r="C18" s="248"/>
      <c r="D18" s="248"/>
      <c r="E18" s="248"/>
      <c r="F18" s="248"/>
      <c r="G18" s="248"/>
      <c r="H18" s="248"/>
      <c r="I18" s="248"/>
      <c r="J18" s="42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2"/>
      <c r="AT18" s="23"/>
    </row>
    <row r="19" spans="1:58">
      <c r="A19" s="23"/>
      <c r="B19" s="278"/>
      <c r="C19" s="279"/>
      <c r="D19" s="279"/>
      <c r="E19" s="279"/>
      <c r="F19" s="279"/>
      <c r="G19" s="279"/>
      <c r="H19" s="279"/>
      <c r="I19" s="279"/>
      <c r="J19" s="283"/>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5"/>
      <c r="AT19" s="23"/>
      <c r="AV19" s="29" t="str">
        <f>IF(J18&lt;&gt;"","OK","必須")</f>
        <v>必須</v>
      </c>
    </row>
    <row r="20" spans="1:58">
      <c r="A20" s="23"/>
      <c r="B20" s="278"/>
      <c r="C20" s="279"/>
      <c r="D20" s="279"/>
      <c r="E20" s="279"/>
      <c r="F20" s="279"/>
      <c r="G20" s="279"/>
      <c r="H20" s="279"/>
      <c r="I20" s="279"/>
      <c r="J20" s="283"/>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5"/>
      <c r="AT20" s="23"/>
    </row>
    <row r="21" spans="1:58" ht="12.6" thickBot="1">
      <c r="A21" s="23"/>
      <c r="B21" s="249"/>
      <c r="C21" s="250"/>
      <c r="D21" s="250"/>
      <c r="E21" s="250"/>
      <c r="F21" s="250"/>
      <c r="G21" s="312"/>
      <c r="H21" s="312"/>
      <c r="I21" s="312"/>
      <c r="J21" s="422"/>
      <c r="K21" s="423"/>
      <c r="L21" s="423"/>
      <c r="M21" s="423"/>
      <c r="N21" s="423"/>
      <c r="O21" s="423"/>
      <c r="P21" s="423"/>
      <c r="Q21" s="423"/>
      <c r="R21" s="423"/>
      <c r="S21" s="423"/>
      <c r="T21" s="423"/>
      <c r="U21" s="423"/>
      <c r="V21" s="423"/>
      <c r="W21" s="423"/>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8"/>
      <c r="AT21" s="23"/>
    </row>
    <row r="22" spans="1:58">
      <c r="A22" s="23"/>
      <c r="B22" s="347" t="s">
        <v>49</v>
      </c>
      <c r="C22" s="347"/>
      <c r="D22" s="347"/>
      <c r="E22" s="347"/>
      <c r="F22" s="347"/>
      <c r="G22" s="347"/>
      <c r="H22" s="347"/>
      <c r="I22" s="347"/>
      <c r="J22" s="347"/>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347"/>
      <c r="C23" s="347"/>
      <c r="D23" s="347"/>
      <c r="E23" s="347"/>
      <c r="F23" s="347"/>
      <c r="G23" s="347"/>
      <c r="H23" s="347"/>
      <c r="I23" s="347"/>
      <c r="J23" s="347"/>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2" t="s">
        <v>50</v>
      </c>
      <c r="C24" s="232"/>
      <c r="D24" s="232"/>
      <c r="E24" s="232"/>
      <c r="F24" s="232"/>
      <c r="G24" s="419"/>
      <c r="H24" s="419"/>
      <c r="I24" s="419"/>
      <c r="J24" s="419"/>
      <c r="K24" s="419"/>
      <c r="L24" s="419"/>
      <c r="M24" s="419"/>
      <c r="N24" s="419"/>
      <c r="O24" s="419"/>
      <c r="P24" s="419"/>
      <c r="Q24" s="419"/>
      <c r="R24" s="419"/>
      <c r="S24" s="419"/>
      <c r="T24" s="419"/>
      <c r="U24" s="419"/>
      <c r="V24" s="419"/>
      <c r="W24" s="419"/>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
    </row>
    <row r="25" spans="1:58" ht="12.6" thickBot="1">
      <c r="A25" s="23"/>
      <c r="B25" s="233"/>
      <c r="C25" s="233"/>
      <c r="D25" s="233"/>
      <c r="E25" s="233"/>
      <c r="F25" s="233"/>
      <c r="G25" s="420"/>
      <c r="H25" s="420"/>
      <c r="I25" s="420"/>
      <c r="J25" s="420"/>
      <c r="K25" s="420"/>
      <c r="L25" s="420"/>
      <c r="M25" s="420"/>
      <c r="N25" s="420"/>
      <c r="O25" s="420"/>
      <c r="P25" s="420"/>
      <c r="Q25" s="420"/>
      <c r="R25" s="420"/>
      <c r="S25" s="420"/>
      <c r="T25" s="420"/>
      <c r="U25" s="420"/>
      <c r="V25" s="420"/>
      <c r="W25" s="420"/>
      <c r="X25" s="233"/>
      <c r="Y25" s="233"/>
      <c r="Z25" s="233"/>
      <c r="AA25" s="233"/>
      <c r="AB25" s="233"/>
      <c r="AC25" s="233"/>
      <c r="AD25" s="233"/>
      <c r="AE25" s="233"/>
      <c r="AF25" s="233"/>
      <c r="AG25" s="233"/>
      <c r="AH25" s="233"/>
      <c r="AI25" s="233"/>
      <c r="AJ25" s="233"/>
      <c r="AK25" s="233"/>
      <c r="AL25" s="233"/>
      <c r="AM25" s="233"/>
      <c r="AN25" s="233"/>
      <c r="AO25" s="233"/>
      <c r="AP25" s="233"/>
      <c r="AQ25" s="233"/>
      <c r="AR25" s="232"/>
      <c r="AS25" s="232"/>
      <c r="AT25" s="23"/>
    </row>
    <row r="26" spans="1:58" ht="12" customHeight="1">
      <c r="A26" s="23"/>
      <c r="B26" s="368" t="s">
        <v>185</v>
      </c>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9"/>
      <c r="AR26" s="373"/>
      <c r="AS26" s="374"/>
      <c r="AT26" s="23"/>
      <c r="AV26" s="29"/>
    </row>
    <row r="27" spans="1:58" ht="12" customHeight="1">
      <c r="A27" s="23"/>
      <c r="B27" s="370"/>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371"/>
      <c r="AR27" s="375"/>
      <c r="AS27" s="376"/>
      <c r="AT27" s="23"/>
      <c r="AU27" s="31" t="b">
        <v>0</v>
      </c>
      <c r="AV27" s="29" t="str">
        <f>IF(AU27,"OK","必須")</f>
        <v>必須</v>
      </c>
    </row>
    <row r="28" spans="1:58" ht="12" customHeight="1">
      <c r="A28" s="23"/>
      <c r="B28" s="370"/>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371"/>
      <c r="AR28" s="375"/>
      <c r="AS28" s="376"/>
      <c r="AT28" s="23"/>
      <c r="AV28" s="29"/>
    </row>
    <row r="29" spans="1:58" ht="12" customHeight="1">
      <c r="A29" s="23"/>
      <c r="B29" s="370"/>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371"/>
      <c r="AR29" s="375"/>
      <c r="AS29" s="376"/>
      <c r="AT29" s="23"/>
      <c r="AV29" s="29"/>
    </row>
    <row r="30" spans="1:58" ht="12" customHeight="1" thickBot="1">
      <c r="A30" s="23"/>
      <c r="B30" s="366"/>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372"/>
      <c r="AR30" s="377"/>
      <c r="AS30" s="378"/>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sXQ4iuSz20MYkM5iY2QVctiO7BXM8zUfAUc6xZz3ofb5FZI9LGBofC5RddMGylntZzUbyqmgyiLRbRCNUZFmjg==" saltValue="0I2WXCsdUqm3KkX6EkowFQ=="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19" customWidth="1"/>
    <col min="50" max="16384" width="8.88671875" style="19"/>
  </cols>
  <sheetData>
    <row r="1" spans="1:49" ht="12" customHeight="1">
      <c r="A1" s="450" t="s">
        <v>62</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2"/>
    </row>
    <row r="2" spans="1:49" ht="12" customHeight="1">
      <c r="A2" s="453"/>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5"/>
    </row>
    <row r="3" spans="1:49">
      <c r="A3" s="364" t="str">
        <f>"【"&amp;製品カテゴリ&amp;"】"</f>
        <v>【ウォータージェットはつりロボット】</v>
      </c>
      <c r="B3" s="364"/>
      <c r="C3" s="364"/>
      <c r="D3" s="364"/>
      <c r="E3" s="364"/>
      <c r="F3" s="364"/>
      <c r="G3" s="364"/>
      <c r="H3" s="364"/>
      <c r="I3" s="364"/>
      <c r="J3" s="364"/>
      <c r="K3" s="364"/>
      <c r="L3" s="364"/>
      <c r="M3" s="364"/>
      <c r="N3" s="364"/>
      <c r="O3" s="364"/>
      <c r="P3" s="364"/>
      <c r="Q3" s="364"/>
      <c r="R3" s="364"/>
      <c r="S3" s="364"/>
      <c r="T3" s="364"/>
      <c r="U3" s="364"/>
      <c r="V3" s="364"/>
      <c r="W3" s="364"/>
      <c r="X3" s="364"/>
      <c r="Y3" s="23"/>
      <c r="Z3" s="23"/>
      <c r="AA3" s="23"/>
      <c r="AB3" s="23"/>
      <c r="AC3" s="23"/>
      <c r="AD3" s="23"/>
      <c r="AE3" s="23"/>
      <c r="AF3" s="23"/>
      <c r="AG3" s="23"/>
      <c r="AH3" s="23"/>
      <c r="AI3" s="23"/>
      <c r="AJ3" s="23"/>
      <c r="AK3" s="23"/>
      <c r="AL3" s="23"/>
      <c r="AM3" s="23"/>
      <c r="AN3" s="23"/>
      <c r="AO3" s="23"/>
      <c r="AP3" s="23"/>
      <c r="AQ3" s="23"/>
      <c r="AR3" s="23"/>
      <c r="AS3" s="244" t="s">
        <v>22</v>
      </c>
      <c r="AT3" s="244"/>
      <c r="AU3" s="244"/>
      <c r="AV3" s="244"/>
      <c r="AW3" s="244"/>
    </row>
    <row r="4" spans="1:49">
      <c r="A4" s="232"/>
      <c r="B4" s="232"/>
      <c r="C4" s="232"/>
      <c r="D4" s="232"/>
      <c r="E4" s="232"/>
      <c r="F4" s="232"/>
      <c r="G4" s="232"/>
      <c r="H4" s="232"/>
      <c r="I4" s="232"/>
      <c r="J4" s="232"/>
      <c r="K4" s="232"/>
      <c r="L4" s="232"/>
      <c r="M4" s="232"/>
      <c r="N4" s="232"/>
      <c r="O4" s="232"/>
      <c r="P4" s="232"/>
      <c r="Q4" s="232"/>
      <c r="R4" s="232"/>
      <c r="S4" s="232"/>
      <c r="T4" s="232"/>
      <c r="U4" s="232"/>
      <c r="V4" s="232"/>
      <c r="W4" s="232"/>
      <c r="X4" s="232"/>
      <c r="Y4" s="23"/>
      <c r="Z4" s="23"/>
      <c r="AA4" s="23"/>
      <c r="AB4" s="23"/>
      <c r="AC4" s="23"/>
      <c r="AD4" s="23"/>
      <c r="AE4" s="23"/>
      <c r="AF4" s="23"/>
      <c r="AG4" s="23"/>
      <c r="AH4" s="23"/>
      <c r="AI4" s="23"/>
      <c r="AJ4" s="23"/>
      <c r="AK4" s="23"/>
      <c r="AL4" s="23"/>
      <c r="AM4" s="23"/>
      <c r="AN4" s="23"/>
      <c r="AO4" s="23"/>
      <c r="AP4" s="23"/>
      <c r="AQ4" s="23"/>
      <c r="AR4" s="23"/>
      <c r="AS4" s="245"/>
      <c r="AT4" s="245"/>
      <c r="AU4" s="245"/>
      <c r="AV4" s="245"/>
      <c r="AW4" s="245"/>
    </row>
    <row r="5" spans="1:49">
      <c r="A5" s="23"/>
      <c r="B5" s="232" t="s">
        <v>63</v>
      </c>
      <c r="C5" s="232"/>
      <c r="D5" s="232"/>
      <c r="E5" s="232"/>
      <c r="F5" s="232"/>
      <c r="G5" s="232"/>
      <c r="H5" s="232"/>
      <c r="I5" s="232"/>
      <c r="J5" s="232"/>
      <c r="K5" s="232"/>
      <c r="L5" s="232"/>
      <c r="M5" s="232"/>
      <c r="N5" s="232"/>
      <c r="O5" s="232"/>
      <c r="P5" s="232"/>
      <c r="Q5" s="232"/>
      <c r="R5" s="232"/>
      <c r="S5" s="232"/>
      <c r="T5" s="232"/>
      <c r="U5" s="232"/>
      <c r="V5" s="232"/>
      <c r="W5" s="232"/>
      <c r="X5" s="232"/>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2"/>
      <c r="C6" s="232"/>
      <c r="D6" s="232"/>
      <c r="E6" s="232"/>
      <c r="F6" s="232"/>
      <c r="G6" s="232"/>
      <c r="H6" s="232"/>
      <c r="I6" s="232"/>
      <c r="J6" s="232"/>
      <c r="K6" s="232"/>
      <c r="L6" s="232"/>
      <c r="M6" s="232"/>
      <c r="N6" s="232"/>
      <c r="O6" s="232"/>
      <c r="P6" s="232"/>
      <c r="Q6" s="232"/>
      <c r="R6" s="232"/>
      <c r="S6" s="232"/>
      <c r="T6" s="232"/>
      <c r="U6" s="232"/>
      <c r="V6" s="232"/>
      <c r="W6" s="232"/>
      <c r="X6" s="232"/>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56" t="s">
        <v>122</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23"/>
    </row>
    <row r="8" spans="1:49">
      <c r="A8" s="23"/>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23"/>
    </row>
    <row r="9" spans="1:49">
      <c r="A9" s="23"/>
      <c r="B9" s="432" t="s">
        <v>53</v>
      </c>
      <c r="C9" s="432"/>
      <c r="D9" s="247" t="s">
        <v>64</v>
      </c>
      <c r="E9" s="248"/>
      <c r="F9" s="361"/>
      <c r="G9" s="432" t="s">
        <v>65</v>
      </c>
      <c r="H9" s="432"/>
      <c r="I9" s="432"/>
      <c r="J9" s="432"/>
      <c r="K9" s="432"/>
      <c r="L9" s="432"/>
      <c r="M9" s="432"/>
      <c r="N9" s="432"/>
      <c r="O9" s="432"/>
      <c r="P9" s="432"/>
      <c r="Q9" s="432"/>
      <c r="R9" s="432"/>
      <c r="S9" s="432"/>
      <c r="T9" s="432"/>
      <c r="U9" s="432"/>
      <c r="V9" s="432"/>
      <c r="W9" s="432"/>
      <c r="X9" s="432"/>
      <c r="Y9" s="432" t="s">
        <v>66</v>
      </c>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23"/>
    </row>
    <row r="10" spans="1:49">
      <c r="A10" s="23"/>
      <c r="B10" s="432"/>
      <c r="C10" s="432"/>
      <c r="D10" s="249"/>
      <c r="E10" s="250"/>
      <c r="F10" s="36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23"/>
    </row>
    <row r="11" spans="1:49">
      <c r="A11" s="23"/>
      <c r="B11" s="458" t="s">
        <v>67</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60"/>
      <c r="AW11" s="23"/>
    </row>
    <row r="12" spans="1:49">
      <c r="A12" s="23"/>
      <c r="B12" s="461"/>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3"/>
      <c r="AW12" s="23"/>
    </row>
    <row r="13" spans="1:49" ht="12" customHeight="1">
      <c r="A13" s="23"/>
      <c r="B13" s="426">
        <v>1</v>
      </c>
      <c r="C13" s="427"/>
      <c r="D13" s="24"/>
      <c r="E13" s="24"/>
      <c r="F13" s="24"/>
      <c r="G13" s="444" t="s">
        <v>137</v>
      </c>
      <c r="H13" s="445"/>
      <c r="I13" s="445"/>
      <c r="J13" s="445"/>
      <c r="K13" s="445"/>
      <c r="L13" s="445"/>
      <c r="M13" s="445"/>
      <c r="N13" s="445"/>
      <c r="O13" s="445"/>
      <c r="P13" s="445"/>
      <c r="Q13" s="445"/>
      <c r="R13" s="445"/>
      <c r="S13" s="445"/>
      <c r="T13" s="445"/>
      <c r="U13" s="445"/>
      <c r="V13" s="445"/>
      <c r="W13" s="445"/>
      <c r="X13" s="446"/>
      <c r="Y13" s="444" t="s">
        <v>138</v>
      </c>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6"/>
      <c r="AW13" s="23"/>
    </row>
    <row r="14" spans="1:49">
      <c r="A14" s="23"/>
      <c r="B14" s="426"/>
      <c r="C14" s="427"/>
      <c r="D14" s="24"/>
      <c r="E14" s="24"/>
      <c r="F14" s="24"/>
      <c r="G14" s="444"/>
      <c r="H14" s="445"/>
      <c r="I14" s="445"/>
      <c r="J14" s="445"/>
      <c r="K14" s="445"/>
      <c r="L14" s="445"/>
      <c r="M14" s="445"/>
      <c r="N14" s="445"/>
      <c r="O14" s="445"/>
      <c r="P14" s="445"/>
      <c r="Q14" s="445"/>
      <c r="R14" s="445"/>
      <c r="S14" s="445"/>
      <c r="T14" s="445"/>
      <c r="U14" s="445"/>
      <c r="V14" s="445"/>
      <c r="W14" s="445"/>
      <c r="X14" s="446"/>
      <c r="Y14" s="444"/>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6"/>
      <c r="AW14" s="23"/>
    </row>
    <row r="15" spans="1:49">
      <c r="A15" s="23"/>
      <c r="B15" s="426"/>
      <c r="C15" s="427"/>
      <c r="D15" s="24"/>
      <c r="E15" s="24"/>
      <c r="F15" s="24"/>
      <c r="G15" s="444"/>
      <c r="H15" s="445"/>
      <c r="I15" s="445"/>
      <c r="J15" s="445"/>
      <c r="K15" s="445"/>
      <c r="L15" s="445"/>
      <c r="M15" s="445"/>
      <c r="N15" s="445"/>
      <c r="O15" s="445"/>
      <c r="P15" s="445"/>
      <c r="Q15" s="445"/>
      <c r="R15" s="445"/>
      <c r="S15" s="445"/>
      <c r="T15" s="445"/>
      <c r="U15" s="445"/>
      <c r="V15" s="445"/>
      <c r="W15" s="445"/>
      <c r="X15" s="446"/>
      <c r="Y15" s="444"/>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6"/>
      <c r="AW15" s="23"/>
    </row>
    <row r="16" spans="1:49">
      <c r="A16" s="23"/>
      <c r="B16" s="426"/>
      <c r="C16" s="427"/>
      <c r="D16" s="24"/>
      <c r="E16" s="24"/>
      <c r="F16" s="24"/>
      <c r="G16" s="444"/>
      <c r="H16" s="445"/>
      <c r="I16" s="445"/>
      <c r="J16" s="445"/>
      <c r="K16" s="445"/>
      <c r="L16" s="445"/>
      <c r="M16" s="445"/>
      <c r="N16" s="445"/>
      <c r="O16" s="445"/>
      <c r="P16" s="445"/>
      <c r="Q16" s="445"/>
      <c r="R16" s="445"/>
      <c r="S16" s="445"/>
      <c r="T16" s="445"/>
      <c r="U16" s="445"/>
      <c r="V16" s="445"/>
      <c r="W16" s="445"/>
      <c r="X16" s="446"/>
      <c r="Y16" s="444"/>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6"/>
      <c r="AW16" s="23"/>
    </row>
    <row r="17" spans="1:49">
      <c r="A17" s="23"/>
      <c r="B17" s="426"/>
      <c r="C17" s="427"/>
      <c r="D17" s="24"/>
      <c r="E17" s="24"/>
      <c r="F17" s="24"/>
      <c r="G17" s="444"/>
      <c r="H17" s="445"/>
      <c r="I17" s="445"/>
      <c r="J17" s="445"/>
      <c r="K17" s="445"/>
      <c r="L17" s="445"/>
      <c r="M17" s="445"/>
      <c r="N17" s="445"/>
      <c r="O17" s="445"/>
      <c r="P17" s="445"/>
      <c r="Q17" s="445"/>
      <c r="R17" s="445"/>
      <c r="S17" s="445"/>
      <c r="T17" s="445"/>
      <c r="U17" s="445"/>
      <c r="V17" s="445"/>
      <c r="W17" s="445"/>
      <c r="X17" s="446"/>
      <c r="Y17" s="444"/>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6"/>
      <c r="AW17" s="23"/>
    </row>
    <row r="18" spans="1:49">
      <c r="A18" s="23"/>
      <c r="B18" s="426"/>
      <c r="C18" s="427"/>
      <c r="D18" s="24"/>
      <c r="E18" s="24"/>
      <c r="F18" s="24"/>
      <c r="G18" s="444"/>
      <c r="H18" s="445"/>
      <c r="I18" s="445"/>
      <c r="J18" s="445"/>
      <c r="K18" s="445"/>
      <c r="L18" s="445"/>
      <c r="M18" s="445"/>
      <c r="N18" s="445"/>
      <c r="O18" s="445"/>
      <c r="P18" s="445"/>
      <c r="Q18" s="445"/>
      <c r="R18" s="445"/>
      <c r="S18" s="445"/>
      <c r="T18" s="445"/>
      <c r="U18" s="445"/>
      <c r="V18" s="445"/>
      <c r="W18" s="445"/>
      <c r="X18" s="446"/>
      <c r="Y18" s="444"/>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6"/>
      <c r="AW18" s="23"/>
    </row>
    <row r="19" spans="1:49">
      <c r="A19" s="23"/>
      <c r="B19" s="428"/>
      <c r="C19" s="429"/>
      <c r="D19" s="22"/>
      <c r="E19" s="22"/>
      <c r="F19" s="22"/>
      <c r="G19" s="447"/>
      <c r="H19" s="448"/>
      <c r="I19" s="448"/>
      <c r="J19" s="448"/>
      <c r="K19" s="448"/>
      <c r="L19" s="448"/>
      <c r="M19" s="448"/>
      <c r="N19" s="448"/>
      <c r="O19" s="448"/>
      <c r="P19" s="448"/>
      <c r="Q19" s="448"/>
      <c r="R19" s="448"/>
      <c r="S19" s="448"/>
      <c r="T19" s="448"/>
      <c r="U19" s="448"/>
      <c r="V19" s="448"/>
      <c r="W19" s="448"/>
      <c r="X19" s="449"/>
      <c r="Y19" s="447"/>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9"/>
      <c r="AW19" s="23"/>
    </row>
    <row r="20" spans="1:49">
      <c r="A20" s="23"/>
      <c r="B20" s="458" t="s">
        <v>68</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60"/>
      <c r="AW20" s="23"/>
    </row>
    <row r="21" spans="1:49">
      <c r="A21" s="23"/>
      <c r="B21" s="461"/>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3"/>
      <c r="AW21" s="23"/>
    </row>
    <row r="22" spans="1:49">
      <c r="A22" s="23"/>
      <c r="B22" s="424">
        <v>2</v>
      </c>
      <c r="C22" s="425"/>
      <c r="D22" s="21"/>
      <c r="E22" s="21"/>
      <c r="F22" s="21"/>
      <c r="G22" s="368" t="s">
        <v>69</v>
      </c>
      <c r="H22" s="442"/>
      <c r="I22" s="442"/>
      <c r="J22" s="442"/>
      <c r="K22" s="442"/>
      <c r="L22" s="442"/>
      <c r="M22" s="442"/>
      <c r="N22" s="442"/>
      <c r="O22" s="442"/>
      <c r="P22" s="442"/>
      <c r="Q22" s="442"/>
      <c r="R22" s="442"/>
      <c r="S22" s="442"/>
      <c r="T22" s="442"/>
      <c r="U22" s="442"/>
      <c r="V22" s="442"/>
      <c r="W22" s="442"/>
      <c r="X22" s="443"/>
      <c r="Y22" s="368" t="s">
        <v>70</v>
      </c>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3"/>
      <c r="AW22" s="23"/>
    </row>
    <row r="23" spans="1:49">
      <c r="A23" s="23"/>
      <c r="B23" s="426"/>
      <c r="C23" s="427"/>
      <c r="D23" s="24"/>
      <c r="E23" s="24"/>
      <c r="F23" s="24"/>
      <c r="G23" s="444"/>
      <c r="H23" s="445"/>
      <c r="I23" s="445"/>
      <c r="J23" s="445"/>
      <c r="K23" s="445"/>
      <c r="L23" s="445"/>
      <c r="M23" s="445"/>
      <c r="N23" s="445"/>
      <c r="O23" s="445"/>
      <c r="P23" s="445"/>
      <c r="Q23" s="445"/>
      <c r="R23" s="445"/>
      <c r="S23" s="445"/>
      <c r="T23" s="445"/>
      <c r="U23" s="445"/>
      <c r="V23" s="445"/>
      <c r="W23" s="445"/>
      <c r="X23" s="446"/>
      <c r="Y23" s="444"/>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6"/>
      <c r="AW23" s="23"/>
    </row>
    <row r="24" spans="1:49">
      <c r="A24" s="23"/>
      <c r="B24" s="426"/>
      <c r="C24" s="427"/>
      <c r="D24" s="24"/>
      <c r="E24" s="24"/>
      <c r="F24" s="24"/>
      <c r="G24" s="444"/>
      <c r="H24" s="445"/>
      <c r="I24" s="445"/>
      <c r="J24" s="445"/>
      <c r="K24" s="445"/>
      <c r="L24" s="445"/>
      <c r="M24" s="445"/>
      <c r="N24" s="445"/>
      <c r="O24" s="445"/>
      <c r="P24" s="445"/>
      <c r="Q24" s="445"/>
      <c r="R24" s="445"/>
      <c r="S24" s="445"/>
      <c r="T24" s="445"/>
      <c r="U24" s="445"/>
      <c r="V24" s="445"/>
      <c r="W24" s="445"/>
      <c r="X24" s="446"/>
      <c r="Y24" s="444"/>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6"/>
      <c r="AW24" s="23"/>
    </row>
    <row r="25" spans="1:49">
      <c r="A25" s="23"/>
      <c r="B25" s="426"/>
      <c r="C25" s="427"/>
      <c r="D25" s="24"/>
      <c r="E25" s="24"/>
      <c r="F25" s="24"/>
      <c r="G25" s="444"/>
      <c r="H25" s="445"/>
      <c r="I25" s="445"/>
      <c r="J25" s="445"/>
      <c r="K25" s="445"/>
      <c r="L25" s="445"/>
      <c r="M25" s="445"/>
      <c r="N25" s="445"/>
      <c r="O25" s="445"/>
      <c r="P25" s="445"/>
      <c r="Q25" s="445"/>
      <c r="R25" s="445"/>
      <c r="S25" s="445"/>
      <c r="T25" s="445"/>
      <c r="U25" s="445"/>
      <c r="V25" s="445"/>
      <c r="W25" s="445"/>
      <c r="X25" s="446"/>
      <c r="Y25" s="444"/>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6"/>
      <c r="AW25" s="23"/>
    </row>
    <row r="26" spans="1:49">
      <c r="A26" s="23"/>
      <c r="B26" s="426"/>
      <c r="C26" s="427"/>
      <c r="D26" s="24"/>
      <c r="E26" s="24"/>
      <c r="F26" s="24"/>
      <c r="G26" s="444"/>
      <c r="H26" s="445"/>
      <c r="I26" s="445"/>
      <c r="J26" s="445"/>
      <c r="K26" s="445"/>
      <c r="L26" s="445"/>
      <c r="M26" s="445"/>
      <c r="N26" s="445"/>
      <c r="O26" s="445"/>
      <c r="P26" s="445"/>
      <c r="Q26" s="445"/>
      <c r="R26" s="445"/>
      <c r="S26" s="445"/>
      <c r="T26" s="445"/>
      <c r="U26" s="445"/>
      <c r="V26" s="445"/>
      <c r="W26" s="445"/>
      <c r="X26" s="446"/>
      <c r="Y26" s="444"/>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6"/>
      <c r="AW26" s="23"/>
    </row>
    <row r="27" spans="1:49">
      <c r="A27" s="23"/>
      <c r="B27" s="426"/>
      <c r="C27" s="427"/>
      <c r="D27" s="24"/>
      <c r="E27" s="24"/>
      <c r="F27" s="24"/>
      <c r="G27" s="444"/>
      <c r="H27" s="445"/>
      <c r="I27" s="445"/>
      <c r="J27" s="445"/>
      <c r="K27" s="445"/>
      <c r="L27" s="445"/>
      <c r="M27" s="445"/>
      <c r="N27" s="445"/>
      <c r="O27" s="445"/>
      <c r="P27" s="445"/>
      <c r="Q27" s="445"/>
      <c r="R27" s="445"/>
      <c r="S27" s="445"/>
      <c r="T27" s="445"/>
      <c r="U27" s="445"/>
      <c r="V27" s="445"/>
      <c r="W27" s="445"/>
      <c r="X27" s="446"/>
      <c r="Y27" s="444"/>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6"/>
      <c r="AW27" s="23"/>
    </row>
    <row r="28" spans="1:49">
      <c r="A28" s="23"/>
      <c r="B28" s="428"/>
      <c r="C28" s="429"/>
      <c r="D28" s="22"/>
      <c r="E28" s="22"/>
      <c r="F28" s="22"/>
      <c r="G28" s="447"/>
      <c r="H28" s="448"/>
      <c r="I28" s="448"/>
      <c r="J28" s="448"/>
      <c r="K28" s="448"/>
      <c r="L28" s="448"/>
      <c r="M28" s="448"/>
      <c r="N28" s="448"/>
      <c r="O28" s="448"/>
      <c r="P28" s="448"/>
      <c r="Q28" s="448"/>
      <c r="R28" s="448"/>
      <c r="S28" s="448"/>
      <c r="T28" s="448"/>
      <c r="U28" s="448"/>
      <c r="V28" s="448"/>
      <c r="W28" s="448"/>
      <c r="X28" s="449"/>
      <c r="Y28" s="447"/>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9"/>
      <c r="AW28" s="23"/>
    </row>
    <row r="29" spans="1:49">
      <c r="A29" s="23"/>
      <c r="B29" s="424">
        <v>3</v>
      </c>
      <c r="C29" s="425"/>
      <c r="D29" s="21"/>
      <c r="E29" s="21"/>
      <c r="F29" s="21"/>
      <c r="G29" s="368" t="s">
        <v>218</v>
      </c>
      <c r="H29" s="442"/>
      <c r="I29" s="442"/>
      <c r="J29" s="442"/>
      <c r="K29" s="442"/>
      <c r="L29" s="442"/>
      <c r="M29" s="442"/>
      <c r="N29" s="442"/>
      <c r="O29" s="442"/>
      <c r="P29" s="442"/>
      <c r="Q29" s="442"/>
      <c r="R29" s="442"/>
      <c r="S29" s="442"/>
      <c r="T29" s="442"/>
      <c r="U29" s="442"/>
      <c r="V29" s="442"/>
      <c r="W29" s="442"/>
      <c r="X29" s="443"/>
      <c r="Y29" s="464" t="s">
        <v>71</v>
      </c>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c r="AW29" s="23"/>
    </row>
    <row r="30" spans="1:49">
      <c r="A30" s="23"/>
      <c r="B30" s="426"/>
      <c r="C30" s="427"/>
      <c r="D30" s="24"/>
      <c r="E30" s="24"/>
      <c r="F30" s="24"/>
      <c r="G30" s="444"/>
      <c r="H30" s="445"/>
      <c r="I30" s="445"/>
      <c r="J30" s="445"/>
      <c r="K30" s="445"/>
      <c r="L30" s="445"/>
      <c r="M30" s="445"/>
      <c r="N30" s="445"/>
      <c r="O30" s="445"/>
      <c r="P30" s="445"/>
      <c r="Q30" s="445"/>
      <c r="R30" s="445"/>
      <c r="S30" s="445"/>
      <c r="T30" s="445"/>
      <c r="U30" s="445"/>
      <c r="V30" s="445"/>
      <c r="W30" s="445"/>
      <c r="X30" s="446"/>
      <c r="Y30" s="467"/>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9"/>
      <c r="AW30" s="23"/>
    </row>
    <row r="31" spans="1:49">
      <c r="A31" s="23"/>
      <c r="B31" s="426"/>
      <c r="C31" s="427"/>
      <c r="D31" s="24"/>
      <c r="E31" s="24"/>
      <c r="F31" s="24"/>
      <c r="G31" s="444"/>
      <c r="H31" s="445"/>
      <c r="I31" s="445"/>
      <c r="J31" s="445"/>
      <c r="K31" s="445"/>
      <c r="L31" s="445"/>
      <c r="M31" s="445"/>
      <c r="N31" s="445"/>
      <c r="O31" s="445"/>
      <c r="P31" s="445"/>
      <c r="Q31" s="445"/>
      <c r="R31" s="445"/>
      <c r="S31" s="445"/>
      <c r="T31" s="445"/>
      <c r="U31" s="445"/>
      <c r="V31" s="445"/>
      <c r="W31" s="445"/>
      <c r="X31" s="446"/>
      <c r="Y31" s="467"/>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9"/>
      <c r="AW31" s="23"/>
    </row>
    <row r="32" spans="1:49">
      <c r="A32" s="23"/>
      <c r="B32" s="426"/>
      <c r="C32" s="427"/>
      <c r="D32" s="24"/>
      <c r="E32" s="24"/>
      <c r="F32" s="24"/>
      <c r="G32" s="444"/>
      <c r="H32" s="445"/>
      <c r="I32" s="445"/>
      <c r="J32" s="445"/>
      <c r="K32" s="445"/>
      <c r="L32" s="445"/>
      <c r="M32" s="445"/>
      <c r="N32" s="445"/>
      <c r="O32" s="445"/>
      <c r="P32" s="445"/>
      <c r="Q32" s="445"/>
      <c r="R32" s="445"/>
      <c r="S32" s="445"/>
      <c r="T32" s="445"/>
      <c r="U32" s="445"/>
      <c r="V32" s="445"/>
      <c r="W32" s="445"/>
      <c r="X32" s="446"/>
      <c r="Y32" s="467"/>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9"/>
      <c r="AW32" s="23"/>
    </row>
    <row r="33" spans="1:49">
      <c r="A33" s="23"/>
      <c r="B33" s="426"/>
      <c r="C33" s="427"/>
      <c r="D33" s="24"/>
      <c r="E33" s="24"/>
      <c r="F33" s="24"/>
      <c r="G33" s="444"/>
      <c r="H33" s="445"/>
      <c r="I33" s="445"/>
      <c r="J33" s="445"/>
      <c r="K33" s="445"/>
      <c r="L33" s="445"/>
      <c r="M33" s="445"/>
      <c r="N33" s="445"/>
      <c r="O33" s="445"/>
      <c r="P33" s="445"/>
      <c r="Q33" s="445"/>
      <c r="R33" s="445"/>
      <c r="S33" s="445"/>
      <c r="T33" s="445"/>
      <c r="U33" s="445"/>
      <c r="V33" s="445"/>
      <c r="W33" s="445"/>
      <c r="X33" s="446"/>
      <c r="Y33" s="467"/>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9"/>
      <c r="AW33" s="23"/>
    </row>
    <row r="34" spans="1:49">
      <c r="A34" s="23"/>
      <c r="B34" s="426"/>
      <c r="C34" s="427"/>
      <c r="D34" s="24"/>
      <c r="E34" s="24"/>
      <c r="F34" s="24"/>
      <c r="G34" s="444"/>
      <c r="H34" s="445"/>
      <c r="I34" s="445"/>
      <c r="J34" s="445"/>
      <c r="K34" s="445"/>
      <c r="L34" s="445"/>
      <c r="M34" s="445"/>
      <c r="N34" s="445"/>
      <c r="O34" s="445"/>
      <c r="P34" s="445"/>
      <c r="Q34" s="445"/>
      <c r="R34" s="445"/>
      <c r="S34" s="445"/>
      <c r="T34" s="445"/>
      <c r="U34" s="445"/>
      <c r="V34" s="445"/>
      <c r="W34" s="445"/>
      <c r="X34" s="446"/>
      <c r="Y34" s="467"/>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9"/>
      <c r="AW34" s="23"/>
    </row>
    <row r="35" spans="1:49">
      <c r="A35" s="23"/>
      <c r="B35" s="428"/>
      <c r="C35" s="429"/>
      <c r="D35" s="22"/>
      <c r="E35" s="22"/>
      <c r="F35" s="22"/>
      <c r="G35" s="447"/>
      <c r="H35" s="448"/>
      <c r="I35" s="448"/>
      <c r="J35" s="448"/>
      <c r="K35" s="448"/>
      <c r="L35" s="448"/>
      <c r="M35" s="448"/>
      <c r="N35" s="448"/>
      <c r="O35" s="448"/>
      <c r="P35" s="448"/>
      <c r="Q35" s="448"/>
      <c r="R35" s="448"/>
      <c r="S35" s="448"/>
      <c r="T35" s="448"/>
      <c r="U35" s="448"/>
      <c r="V35" s="448"/>
      <c r="W35" s="448"/>
      <c r="X35" s="449"/>
      <c r="Y35" s="470"/>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2"/>
      <c r="AW35" s="23"/>
    </row>
    <row r="36" spans="1:49" ht="12" customHeight="1">
      <c r="A36" s="23"/>
      <c r="B36" s="424">
        <v>4</v>
      </c>
      <c r="C36" s="425"/>
      <c r="D36" s="21"/>
      <c r="E36" s="21"/>
      <c r="F36" s="21"/>
      <c r="G36" s="368" t="s">
        <v>173</v>
      </c>
      <c r="H36" s="442"/>
      <c r="I36" s="442"/>
      <c r="J36" s="442"/>
      <c r="K36" s="442"/>
      <c r="L36" s="442"/>
      <c r="M36" s="442"/>
      <c r="N36" s="442"/>
      <c r="O36" s="442"/>
      <c r="P36" s="442"/>
      <c r="Q36" s="442"/>
      <c r="R36" s="442"/>
      <c r="S36" s="442"/>
      <c r="T36" s="442"/>
      <c r="U36" s="442"/>
      <c r="V36" s="442"/>
      <c r="W36" s="442"/>
      <c r="X36" s="443"/>
      <c r="Y36" s="464" t="s">
        <v>174</v>
      </c>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6"/>
      <c r="AW36" s="23"/>
    </row>
    <row r="37" spans="1:49">
      <c r="A37" s="23"/>
      <c r="B37" s="426"/>
      <c r="C37" s="427"/>
      <c r="D37" s="24"/>
      <c r="E37" s="24"/>
      <c r="F37" s="24"/>
      <c r="G37" s="444"/>
      <c r="H37" s="445"/>
      <c r="I37" s="445"/>
      <c r="J37" s="445"/>
      <c r="K37" s="445"/>
      <c r="L37" s="445"/>
      <c r="M37" s="445"/>
      <c r="N37" s="445"/>
      <c r="O37" s="445"/>
      <c r="P37" s="445"/>
      <c r="Q37" s="445"/>
      <c r="R37" s="445"/>
      <c r="S37" s="445"/>
      <c r="T37" s="445"/>
      <c r="U37" s="445"/>
      <c r="V37" s="445"/>
      <c r="W37" s="445"/>
      <c r="X37" s="446"/>
      <c r="Y37" s="467"/>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9"/>
      <c r="AW37" s="23"/>
    </row>
    <row r="38" spans="1:49">
      <c r="A38" s="23"/>
      <c r="B38" s="426"/>
      <c r="C38" s="427"/>
      <c r="D38" s="24"/>
      <c r="E38" s="24"/>
      <c r="F38" s="24"/>
      <c r="G38" s="444"/>
      <c r="H38" s="445"/>
      <c r="I38" s="445"/>
      <c r="J38" s="445"/>
      <c r="K38" s="445"/>
      <c r="L38" s="445"/>
      <c r="M38" s="445"/>
      <c r="N38" s="445"/>
      <c r="O38" s="445"/>
      <c r="P38" s="445"/>
      <c r="Q38" s="445"/>
      <c r="R38" s="445"/>
      <c r="S38" s="445"/>
      <c r="T38" s="445"/>
      <c r="U38" s="445"/>
      <c r="V38" s="445"/>
      <c r="W38" s="445"/>
      <c r="X38" s="446"/>
      <c r="Y38" s="467"/>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9"/>
      <c r="AW38" s="23"/>
    </row>
    <row r="39" spans="1:49">
      <c r="A39" s="23"/>
      <c r="B39" s="426"/>
      <c r="C39" s="427"/>
      <c r="D39" s="24"/>
      <c r="E39" s="24"/>
      <c r="F39" s="24"/>
      <c r="G39" s="444"/>
      <c r="H39" s="445"/>
      <c r="I39" s="445"/>
      <c r="J39" s="445"/>
      <c r="K39" s="445"/>
      <c r="L39" s="445"/>
      <c r="M39" s="445"/>
      <c r="N39" s="445"/>
      <c r="O39" s="445"/>
      <c r="P39" s="445"/>
      <c r="Q39" s="445"/>
      <c r="R39" s="445"/>
      <c r="S39" s="445"/>
      <c r="T39" s="445"/>
      <c r="U39" s="445"/>
      <c r="V39" s="445"/>
      <c r="W39" s="445"/>
      <c r="X39" s="446"/>
      <c r="Y39" s="467"/>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9"/>
      <c r="AW39" s="23"/>
    </row>
    <row r="40" spans="1:49">
      <c r="A40" s="23"/>
      <c r="B40" s="426"/>
      <c r="C40" s="427"/>
      <c r="D40" s="24"/>
      <c r="E40" s="24"/>
      <c r="F40" s="24"/>
      <c r="G40" s="444"/>
      <c r="H40" s="445"/>
      <c r="I40" s="445"/>
      <c r="J40" s="445"/>
      <c r="K40" s="445"/>
      <c r="L40" s="445"/>
      <c r="M40" s="445"/>
      <c r="N40" s="445"/>
      <c r="O40" s="445"/>
      <c r="P40" s="445"/>
      <c r="Q40" s="445"/>
      <c r="R40" s="445"/>
      <c r="S40" s="445"/>
      <c r="T40" s="445"/>
      <c r="U40" s="445"/>
      <c r="V40" s="445"/>
      <c r="W40" s="445"/>
      <c r="X40" s="446"/>
      <c r="Y40" s="467"/>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9"/>
      <c r="AW40" s="23"/>
    </row>
    <row r="41" spans="1:49">
      <c r="A41" s="23"/>
      <c r="B41" s="428"/>
      <c r="C41" s="429"/>
      <c r="D41" s="22"/>
      <c r="E41" s="22"/>
      <c r="F41" s="22"/>
      <c r="G41" s="447"/>
      <c r="H41" s="448"/>
      <c r="I41" s="448"/>
      <c r="J41" s="448"/>
      <c r="K41" s="448"/>
      <c r="L41" s="448"/>
      <c r="M41" s="448"/>
      <c r="N41" s="448"/>
      <c r="O41" s="448"/>
      <c r="P41" s="448"/>
      <c r="Q41" s="448"/>
      <c r="R41" s="448"/>
      <c r="S41" s="448"/>
      <c r="T41" s="448"/>
      <c r="U41" s="448"/>
      <c r="V41" s="448"/>
      <c r="W41" s="448"/>
      <c r="X41" s="449"/>
      <c r="Y41" s="470"/>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2"/>
      <c r="AW41" s="23"/>
    </row>
    <row r="42" spans="1:49">
      <c r="A42" s="23"/>
      <c r="B42" s="458" t="s">
        <v>72</v>
      </c>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60"/>
      <c r="AW42" s="23"/>
    </row>
    <row r="43" spans="1:49">
      <c r="A43" s="23"/>
      <c r="B43" s="461"/>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3"/>
      <c r="AW43" s="23"/>
    </row>
    <row r="44" spans="1:49" ht="12" customHeight="1">
      <c r="A44" s="23"/>
      <c r="B44" s="424">
        <v>5</v>
      </c>
      <c r="C44" s="425"/>
      <c r="D44" s="21"/>
      <c r="E44" s="21"/>
      <c r="F44" s="21"/>
      <c r="G44" s="433" t="s">
        <v>73</v>
      </c>
      <c r="H44" s="434"/>
      <c r="I44" s="434"/>
      <c r="J44" s="434"/>
      <c r="K44" s="434"/>
      <c r="L44" s="434"/>
      <c r="M44" s="434"/>
      <c r="N44" s="434"/>
      <c r="O44" s="434"/>
      <c r="P44" s="434"/>
      <c r="Q44" s="434"/>
      <c r="R44" s="434"/>
      <c r="S44" s="434"/>
      <c r="T44" s="434"/>
      <c r="U44" s="434"/>
      <c r="V44" s="434"/>
      <c r="W44" s="434"/>
      <c r="X44" s="435"/>
      <c r="Y44" s="464" t="s">
        <v>124</v>
      </c>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6"/>
      <c r="AW44" s="23"/>
    </row>
    <row r="45" spans="1:49" ht="19.5" customHeight="1">
      <c r="A45" s="23"/>
      <c r="B45" s="426"/>
      <c r="C45" s="427"/>
      <c r="D45" s="24"/>
      <c r="E45" s="24"/>
      <c r="F45" s="24"/>
      <c r="G45" s="436"/>
      <c r="H45" s="437"/>
      <c r="I45" s="437"/>
      <c r="J45" s="437"/>
      <c r="K45" s="437"/>
      <c r="L45" s="437"/>
      <c r="M45" s="437"/>
      <c r="N45" s="437"/>
      <c r="O45" s="437"/>
      <c r="P45" s="437"/>
      <c r="Q45" s="437"/>
      <c r="R45" s="437"/>
      <c r="S45" s="437"/>
      <c r="T45" s="437"/>
      <c r="U45" s="437"/>
      <c r="V45" s="437"/>
      <c r="W45" s="437"/>
      <c r="X45" s="438"/>
      <c r="Y45" s="467"/>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9"/>
      <c r="AW45" s="23"/>
    </row>
    <row r="46" spans="1:49" ht="18.75" customHeight="1">
      <c r="A46" s="23"/>
      <c r="B46" s="428"/>
      <c r="C46" s="429"/>
      <c r="D46" s="22"/>
      <c r="E46" s="22"/>
      <c r="F46" s="22"/>
      <c r="G46" s="439"/>
      <c r="H46" s="440"/>
      <c r="I46" s="440"/>
      <c r="J46" s="440"/>
      <c r="K46" s="440"/>
      <c r="L46" s="440"/>
      <c r="M46" s="440"/>
      <c r="N46" s="440"/>
      <c r="O46" s="440"/>
      <c r="P46" s="440"/>
      <c r="Q46" s="440"/>
      <c r="R46" s="440"/>
      <c r="S46" s="440"/>
      <c r="T46" s="440"/>
      <c r="U46" s="440"/>
      <c r="V46" s="440"/>
      <c r="W46" s="440"/>
      <c r="X46" s="441"/>
      <c r="Y46" s="470"/>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2"/>
      <c r="AW46" s="23"/>
    </row>
    <row r="47" spans="1:49">
      <c r="A47" s="23"/>
      <c r="B47" s="458" t="s">
        <v>74</v>
      </c>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60"/>
      <c r="AW47" s="23"/>
    </row>
    <row r="48" spans="1:49">
      <c r="A48" s="23"/>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3"/>
      <c r="AW48" s="23"/>
    </row>
    <row r="49" spans="1:49">
      <c r="A49" s="23"/>
      <c r="B49" s="426">
        <v>6</v>
      </c>
      <c r="C49" s="427"/>
      <c r="D49" s="24"/>
      <c r="E49" s="24"/>
      <c r="F49" s="24"/>
      <c r="G49" s="444" t="s">
        <v>75</v>
      </c>
      <c r="H49" s="445"/>
      <c r="I49" s="445"/>
      <c r="J49" s="445"/>
      <c r="K49" s="445"/>
      <c r="L49" s="445"/>
      <c r="M49" s="445"/>
      <c r="N49" s="445"/>
      <c r="O49" s="445"/>
      <c r="P49" s="445"/>
      <c r="Q49" s="445"/>
      <c r="R49" s="445"/>
      <c r="S49" s="445"/>
      <c r="T49" s="445"/>
      <c r="U49" s="445"/>
      <c r="V49" s="445"/>
      <c r="W49" s="445"/>
      <c r="X49" s="446"/>
      <c r="Y49" s="444" t="s">
        <v>76</v>
      </c>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6"/>
      <c r="AW49" s="23"/>
    </row>
    <row r="50" spans="1:49">
      <c r="A50" s="23"/>
      <c r="B50" s="426"/>
      <c r="C50" s="427"/>
      <c r="D50" s="24"/>
      <c r="E50" s="24"/>
      <c r="F50" s="24"/>
      <c r="G50" s="444"/>
      <c r="H50" s="445"/>
      <c r="I50" s="445"/>
      <c r="J50" s="445"/>
      <c r="K50" s="445"/>
      <c r="L50" s="445"/>
      <c r="M50" s="445"/>
      <c r="N50" s="445"/>
      <c r="O50" s="445"/>
      <c r="P50" s="445"/>
      <c r="Q50" s="445"/>
      <c r="R50" s="445"/>
      <c r="S50" s="445"/>
      <c r="T50" s="445"/>
      <c r="U50" s="445"/>
      <c r="V50" s="445"/>
      <c r="W50" s="445"/>
      <c r="X50" s="446"/>
      <c r="Y50" s="444"/>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6"/>
      <c r="AW50" s="23"/>
    </row>
    <row r="51" spans="1:49">
      <c r="A51" s="23"/>
      <c r="B51" s="428"/>
      <c r="C51" s="429"/>
      <c r="D51" s="22"/>
      <c r="E51" s="22"/>
      <c r="F51" s="22"/>
      <c r="G51" s="447"/>
      <c r="H51" s="448"/>
      <c r="I51" s="448"/>
      <c r="J51" s="448"/>
      <c r="K51" s="448"/>
      <c r="L51" s="448"/>
      <c r="M51" s="448"/>
      <c r="N51" s="448"/>
      <c r="O51" s="448"/>
      <c r="P51" s="448"/>
      <c r="Q51" s="448"/>
      <c r="R51" s="448"/>
      <c r="S51" s="448"/>
      <c r="T51" s="448"/>
      <c r="U51" s="448"/>
      <c r="V51" s="448"/>
      <c r="W51" s="448"/>
      <c r="X51" s="449"/>
      <c r="Y51" s="447"/>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9"/>
      <c r="AW51" s="23"/>
    </row>
    <row r="52" spans="1:49">
      <c r="A52" s="23"/>
      <c r="B52" s="424">
        <v>7</v>
      </c>
      <c r="C52" s="425"/>
      <c r="D52" s="21"/>
      <c r="E52" s="21"/>
      <c r="F52" s="21"/>
      <c r="G52" s="368" t="s">
        <v>77</v>
      </c>
      <c r="H52" s="442"/>
      <c r="I52" s="442"/>
      <c r="J52" s="442"/>
      <c r="K52" s="442"/>
      <c r="L52" s="442"/>
      <c r="M52" s="442"/>
      <c r="N52" s="442"/>
      <c r="O52" s="442"/>
      <c r="P52" s="442"/>
      <c r="Q52" s="442"/>
      <c r="R52" s="442"/>
      <c r="S52" s="442"/>
      <c r="T52" s="442"/>
      <c r="U52" s="442"/>
      <c r="V52" s="442"/>
      <c r="W52" s="442"/>
      <c r="X52" s="443"/>
      <c r="Y52" s="368" t="s">
        <v>78</v>
      </c>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3"/>
      <c r="AW52" s="23"/>
    </row>
    <row r="53" spans="1:49">
      <c r="A53" s="23"/>
      <c r="B53" s="426"/>
      <c r="C53" s="427"/>
      <c r="D53" s="24"/>
      <c r="E53" s="24"/>
      <c r="F53" s="24"/>
      <c r="G53" s="444"/>
      <c r="H53" s="445"/>
      <c r="I53" s="445"/>
      <c r="J53" s="445"/>
      <c r="K53" s="445"/>
      <c r="L53" s="445"/>
      <c r="M53" s="445"/>
      <c r="N53" s="445"/>
      <c r="O53" s="445"/>
      <c r="P53" s="445"/>
      <c r="Q53" s="445"/>
      <c r="R53" s="445"/>
      <c r="S53" s="445"/>
      <c r="T53" s="445"/>
      <c r="U53" s="445"/>
      <c r="V53" s="445"/>
      <c r="W53" s="445"/>
      <c r="X53" s="446"/>
      <c r="Y53" s="444"/>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6"/>
      <c r="AW53" s="23"/>
    </row>
    <row r="54" spans="1:49">
      <c r="A54" s="23"/>
      <c r="B54" s="428"/>
      <c r="C54" s="429"/>
      <c r="D54" s="22"/>
      <c r="E54" s="22"/>
      <c r="F54" s="22"/>
      <c r="G54" s="447"/>
      <c r="H54" s="448"/>
      <c r="I54" s="448"/>
      <c r="J54" s="448"/>
      <c r="K54" s="448"/>
      <c r="L54" s="448"/>
      <c r="M54" s="448"/>
      <c r="N54" s="448"/>
      <c r="O54" s="448"/>
      <c r="P54" s="448"/>
      <c r="Q54" s="448"/>
      <c r="R54" s="448"/>
      <c r="S54" s="448"/>
      <c r="T54" s="448"/>
      <c r="U54" s="448"/>
      <c r="V54" s="448"/>
      <c r="W54" s="448"/>
      <c r="X54" s="449"/>
      <c r="Y54" s="447"/>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9"/>
      <c r="AW54" s="23"/>
    </row>
    <row r="55" spans="1:49">
      <c r="A55" s="23"/>
      <c r="B55" s="424">
        <v>8</v>
      </c>
      <c r="C55" s="425"/>
      <c r="D55" s="21"/>
      <c r="E55" s="21"/>
      <c r="F55" s="21"/>
      <c r="G55" s="433" t="s">
        <v>79</v>
      </c>
      <c r="H55" s="434"/>
      <c r="I55" s="434"/>
      <c r="J55" s="434"/>
      <c r="K55" s="434"/>
      <c r="L55" s="434"/>
      <c r="M55" s="434"/>
      <c r="N55" s="434"/>
      <c r="O55" s="434"/>
      <c r="P55" s="434"/>
      <c r="Q55" s="434"/>
      <c r="R55" s="434"/>
      <c r="S55" s="434"/>
      <c r="T55" s="434"/>
      <c r="U55" s="434"/>
      <c r="V55" s="434"/>
      <c r="W55" s="434"/>
      <c r="X55" s="435"/>
      <c r="Y55" s="368" t="s">
        <v>80</v>
      </c>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3"/>
      <c r="AW55" s="23"/>
    </row>
    <row r="56" spans="1:49">
      <c r="A56" s="23"/>
      <c r="B56" s="426"/>
      <c r="C56" s="427"/>
      <c r="D56" s="24"/>
      <c r="E56" s="24"/>
      <c r="F56" s="24"/>
      <c r="G56" s="436"/>
      <c r="H56" s="437"/>
      <c r="I56" s="437"/>
      <c r="J56" s="437"/>
      <c r="K56" s="437"/>
      <c r="L56" s="437"/>
      <c r="M56" s="437"/>
      <c r="N56" s="437"/>
      <c r="O56" s="437"/>
      <c r="P56" s="437"/>
      <c r="Q56" s="437"/>
      <c r="R56" s="437"/>
      <c r="S56" s="437"/>
      <c r="T56" s="437"/>
      <c r="U56" s="437"/>
      <c r="V56" s="437"/>
      <c r="W56" s="437"/>
      <c r="X56" s="438"/>
      <c r="Y56" s="444"/>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6"/>
      <c r="AW56" s="23"/>
    </row>
    <row r="57" spans="1:49">
      <c r="A57" s="23"/>
      <c r="B57" s="428"/>
      <c r="C57" s="429"/>
      <c r="D57" s="22"/>
      <c r="E57" s="22"/>
      <c r="F57" s="22"/>
      <c r="G57" s="439"/>
      <c r="H57" s="440"/>
      <c r="I57" s="440"/>
      <c r="J57" s="440"/>
      <c r="K57" s="440"/>
      <c r="L57" s="440"/>
      <c r="M57" s="440"/>
      <c r="N57" s="440"/>
      <c r="O57" s="440"/>
      <c r="P57" s="440"/>
      <c r="Q57" s="440"/>
      <c r="R57" s="440"/>
      <c r="S57" s="440"/>
      <c r="T57" s="440"/>
      <c r="U57" s="440"/>
      <c r="V57" s="440"/>
      <c r="W57" s="440"/>
      <c r="X57" s="441"/>
      <c r="Y57" s="447"/>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9"/>
      <c r="AW57" s="23"/>
    </row>
    <row r="58" spans="1:49">
      <c r="A58" s="23"/>
      <c r="B58" s="424">
        <v>9</v>
      </c>
      <c r="C58" s="425"/>
      <c r="D58" s="21"/>
      <c r="E58" s="21"/>
      <c r="F58" s="21"/>
      <c r="G58" s="433" t="s">
        <v>81</v>
      </c>
      <c r="H58" s="434"/>
      <c r="I58" s="434"/>
      <c r="J58" s="434"/>
      <c r="K58" s="434"/>
      <c r="L58" s="434"/>
      <c r="M58" s="434"/>
      <c r="N58" s="434"/>
      <c r="O58" s="434"/>
      <c r="P58" s="434"/>
      <c r="Q58" s="434"/>
      <c r="R58" s="434"/>
      <c r="S58" s="434"/>
      <c r="T58" s="434"/>
      <c r="U58" s="434"/>
      <c r="V58" s="434"/>
      <c r="W58" s="434"/>
      <c r="X58" s="435"/>
      <c r="Y58" s="368" t="s">
        <v>82</v>
      </c>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3"/>
      <c r="AW58" s="23"/>
    </row>
    <row r="59" spans="1:49">
      <c r="A59" s="23"/>
      <c r="B59" s="426"/>
      <c r="C59" s="427"/>
      <c r="D59" s="24"/>
      <c r="E59" s="24"/>
      <c r="F59" s="24"/>
      <c r="G59" s="436"/>
      <c r="H59" s="437"/>
      <c r="I59" s="437"/>
      <c r="J59" s="437"/>
      <c r="K59" s="437"/>
      <c r="L59" s="437"/>
      <c r="M59" s="437"/>
      <c r="N59" s="437"/>
      <c r="O59" s="437"/>
      <c r="P59" s="437"/>
      <c r="Q59" s="437"/>
      <c r="R59" s="437"/>
      <c r="S59" s="437"/>
      <c r="T59" s="437"/>
      <c r="U59" s="437"/>
      <c r="V59" s="437"/>
      <c r="W59" s="437"/>
      <c r="X59" s="438"/>
      <c r="Y59" s="444"/>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6"/>
      <c r="AW59" s="23"/>
    </row>
    <row r="60" spans="1:49">
      <c r="A60" s="23"/>
      <c r="B60" s="426"/>
      <c r="C60" s="427"/>
      <c r="D60" s="24"/>
      <c r="E60" s="24"/>
      <c r="F60" s="24"/>
      <c r="G60" s="436"/>
      <c r="H60" s="437"/>
      <c r="I60" s="437"/>
      <c r="J60" s="437"/>
      <c r="K60" s="437"/>
      <c r="L60" s="437"/>
      <c r="M60" s="437"/>
      <c r="N60" s="437"/>
      <c r="O60" s="437"/>
      <c r="P60" s="437"/>
      <c r="Q60" s="437"/>
      <c r="R60" s="437"/>
      <c r="S60" s="437"/>
      <c r="T60" s="437"/>
      <c r="U60" s="437"/>
      <c r="V60" s="437"/>
      <c r="W60" s="437"/>
      <c r="X60" s="438"/>
      <c r="Y60" s="444"/>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6"/>
      <c r="AW60" s="23"/>
    </row>
    <row r="61" spans="1:49">
      <c r="A61" s="23"/>
      <c r="B61" s="428"/>
      <c r="C61" s="429"/>
      <c r="D61" s="22"/>
      <c r="E61" s="22"/>
      <c r="F61" s="22"/>
      <c r="G61" s="439"/>
      <c r="H61" s="440"/>
      <c r="I61" s="440"/>
      <c r="J61" s="440"/>
      <c r="K61" s="440"/>
      <c r="L61" s="440"/>
      <c r="M61" s="440"/>
      <c r="N61" s="440"/>
      <c r="O61" s="440"/>
      <c r="P61" s="440"/>
      <c r="Q61" s="440"/>
      <c r="R61" s="440"/>
      <c r="S61" s="440"/>
      <c r="T61" s="440"/>
      <c r="U61" s="440"/>
      <c r="V61" s="440"/>
      <c r="W61" s="440"/>
      <c r="X61" s="441"/>
      <c r="Y61" s="447"/>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9"/>
      <c r="AW61" s="23"/>
    </row>
    <row r="62" spans="1:49">
      <c r="A62" s="23"/>
      <c r="B62" s="424">
        <v>10</v>
      </c>
      <c r="C62" s="425"/>
      <c r="D62" s="21"/>
      <c r="E62" s="21"/>
      <c r="F62" s="21"/>
      <c r="G62" s="433" t="s">
        <v>121</v>
      </c>
      <c r="H62" s="434"/>
      <c r="I62" s="434"/>
      <c r="J62" s="434"/>
      <c r="K62" s="434"/>
      <c r="L62" s="434"/>
      <c r="M62" s="434"/>
      <c r="N62" s="434"/>
      <c r="O62" s="434"/>
      <c r="P62" s="434"/>
      <c r="Q62" s="434"/>
      <c r="R62" s="434"/>
      <c r="S62" s="434"/>
      <c r="T62" s="434"/>
      <c r="U62" s="434"/>
      <c r="V62" s="434"/>
      <c r="W62" s="434"/>
      <c r="X62" s="435"/>
      <c r="Y62" s="368" t="s">
        <v>120</v>
      </c>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3"/>
      <c r="AW62" s="23"/>
    </row>
    <row r="63" spans="1:49">
      <c r="A63" s="23"/>
      <c r="B63" s="426"/>
      <c r="C63" s="427"/>
      <c r="D63" s="24"/>
      <c r="E63" s="24"/>
      <c r="F63" s="24"/>
      <c r="G63" s="436"/>
      <c r="H63" s="437"/>
      <c r="I63" s="437"/>
      <c r="J63" s="437"/>
      <c r="K63" s="437"/>
      <c r="L63" s="437"/>
      <c r="M63" s="437"/>
      <c r="N63" s="437"/>
      <c r="O63" s="437"/>
      <c r="P63" s="437"/>
      <c r="Q63" s="437"/>
      <c r="R63" s="437"/>
      <c r="S63" s="437"/>
      <c r="T63" s="437"/>
      <c r="U63" s="437"/>
      <c r="V63" s="437"/>
      <c r="W63" s="437"/>
      <c r="X63" s="438"/>
      <c r="Y63" s="444"/>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6"/>
      <c r="AW63" s="23"/>
    </row>
    <row r="64" spans="1:49">
      <c r="A64" s="23"/>
      <c r="B64" s="426"/>
      <c r="C64" s="427"/>
      <c r="D64" s="24"/>
      <c r="E64" s="24"/>
      <c r="F64" s="24"/>
      <c r="G64" s="436"/>
      <c r="H64" s="437"/>
      <c r="I64" s="437"/>
      <c r="J64" s="437"/>
      <c r="K64" s="437"/>
      <c r="L64" s="437"/>
      <c r="M64" s="437"/>
      <c r="N64" s="437"/>
      <c r="O64" s="437"/>
      <c r="P64" s="437"/>
      <c r="Q64" s="437"/>
      <c r="R64" s="437"/>
      <c r="S64" s="437"/>
      <c r="T64" s="437"/>
      <c r="U64" s="437"/>
      <c r="V64" s="437"/>
      <c r="W64" s="437"/>
      <c r="X64" s="438"/>
      <c r="Y64" s="444"/>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6"/>
      <c r="AW64" s="23"/>
    </row>
    <row r="65" spans="1:49">
      <c r="A65" s="23"/>
      <c r="B65" s="428"/>
      <c r="C65" s="429"/>
      <c r="D65" s="22"/>
      <c r="E65" s="22"/>
      <c r="F65" s="22"/>
      <c r="G65" s="439"/>
      <c r="H65" s="440"/>
      <c r="I65" s="440"/>
      <c r="J65" s="440"/>
      <c r="K65" s="440"/>
      <c r="L65" s="440"/>
      <c r="M65" s="440"/>
      <c r="N65" s="440"/>
      <c r="O65" s="440"/>
      <c r="P65" s="440"/>
      <c r="Q65" s="440"/>
      <c r="R65" s="440"/>
      <c r="S65" s="440"/>
      <c r="T65" s="440"/>
      <c r="U65" s="440"/>
      <c r="V65" s="440"/>
      <c r="W65" s="440"/>
      <c r="X65" s="441"/>
      <c r="Y65" s="447"/>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9"/>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50" t="s">
        <v>62</v>
      </c>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2"/>
    </row>
    <row r="69" spans="1:49" ht="12" customHeight="1">
      <c r="A69" s="453"/>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5"/>
    </row>
    <row r="70" spans="1:49">
      <c r="A70" s="364" t="str">
        <f>"【"&amp;製品カテゴリ&amp;"】"</f>
        <v>【ウォータージェットはつりロボット】</v>
      </c>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23"/>
      <c r="Z70" s="23"/>
      <c r="AA70" s="23"/>
      <c r="AB70" s="23"/>
      <c r="AC70" s="23"/>
      <c r="AD70" s="23"/>
      <c r="AE70" s="23"/>
      <c r="AF70" s="23"/>
      <c r="AG70" s="23"/>
      <c r="AH70" s="23"/>
      <c r="AI70" s="23"/>
      <c r="AJ70" s="23"/>
      <c r="AK70" s="23"/>
      <c r="AL70" s="23"/>
      <c r="AM70" s="23"/>
      <c r="AN70" s="23"/>
      <c r="AO70" s="23"/>
      <c r="AP70" s="23"/>
      <c r="AQ70" s="23"/>
      <c r="AR70" s="23"/>
      <c r="AS70" s="244" t="s">
        <v>48</v>
      </c>
      <c r="AT70" s="244"/>
      <c r="AU70" s="244"/>
      <c r="AV70" s="244"/>
      <c r="AW70" s="244"/>
    </row>
    <row r="71" spans="1:49">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
      <c r="Z71" s="23"/>
      <c r="AA71" s="23"/>
      <c r="AB71" s="23"/>
      <c r="AC71" s="23"/>
      <c r="AD71" s="23"/>
      <c r="AE71" s="23"/>
      <c r="AF71" s="23"/>
      <c r="AG71" s="23"/>
      <c r="AH71" s="23"/>
      <c r="AI71" s="23"/>
      <c r="AJ71" s="23"/>
      <c r="AK71" s="23"/>
      <c r="AL71" s="23"/>
      <c r="AM71" s="23"/>
      <c r="AN71" s="23"/>
      <c r="AO71" s="23"/>
      <c r="AP71" s="23"/>
      <c r="AQ71" s="23"/>
      <c r="AR71" s="23"/>
      <c r="AS71" s="245"/>
      <c r="AT71" s="245"/>
      <c r="AU71" s="245"/>
      <c r="AV71" s="245"/>
      <c r="AW71" s="245"/>
    </row>
    <row r="72" spans="1:49">
      <c r="A72" s="23"/>
      <c r="B72" s="232" t="s">
        <v>83</v>
      </c>
      <c r="C72" s="232"/>
      <c r="D72" s="232"/>
      <c r="E72" s="232"/>
      <c r="F72" s="232"/>
      <c r="G72" s="232"/>
      <c r="H72" s="232"/>
      <c r="I72" s="232"/>
      <c r="J72" s="232"/>
      <c r="K72" s="232"/>
      <c r="L72" s="232"/>
      <c r="M72" s="232"/>
      <c r="N72" s="232"/>
      <c r="O72" s="232"/>
      <c r="P72" s="232"/>
      <c r="Q72" s="232"/>
      <c r="R72" s="232"/>
      <c r="S72" s="232"/>
      <c r="T72" s="232"/>
      <c r="U72" s="232"/>
      <c r="V72" s="232"/>
      <c r="W72" s="232"/>
      <c r="X72" s="232"/>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2" t="s">
        <v>84</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
    </row>
    <row r="75" spans="1:49">
      <c r="A75" s="23"/>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
    </row>
    <row r="76" spans="1:49">
      <c r="A76" s="23"/>
      <c r="B76" s="232" t="s">
        <v>85</v>
      </c>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
    </row>
    <row r="77" spans="1:49">
      <c r="A77" s="23"/>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
    </row>
    <row r="78" spans="1:49">
      <c r="A78" s="23"/>
      <c r="B78" s="232" t="s">
        <v>86</v>
      </c>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
    </row>
    <row r="79" spans="1:49">
      <c r="A79" s="23"/>
      <c r="B79" s="233"/>
      <c r="C79" s="233"/>
      <c r="D79" s="233"/>
      <c r="E79" s="233"/>
      <c r="F79" s="233"/>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
    </row>
    <row r="80" spans="1:49">
      <c r="A80" s="23"/>
      <c r="B80" s="432" t="s">
        <v>53</v>
      </c>
      <c r="C80" s="432"/>
      <c r="D80" s="247" t="s">
        <v>64</v>
      </c>
      <c r="E80" s="248"/>
      <c r="F80" s="361"/>
      <c r="G80" s="432" t="s">
        <v>65</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23"/>
      <c r="AM80" s="23"/>
      <c r="AN80" s="23"/>
      <c r="AO80" s="23"/>
      <c r="AP80" s="23"/>
      <c r="AQ80" s="23"/>
      <c r="AR80" s="23"/>
      <c r="AS80" s="23"/>
      <c r="AT80" s="23"/>
      <c r="AU80" s="23"/>
      <c r="AV80" s="23"/>
      <c r="AW80" s="23"/>
    </row>
    <row r="81" spans="1:49">
      <c r="A81" s="23"/>
      <c r="B81" s="432"/>
      <c r="C81" s="432"/>
      <c r="D81" s="249"/>
      <c r="E81" s="250"/>
      <c r="F81" s="36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23"/>
      <c r="AM81" s="23"/>
      <c r="AN81" s="23"/>
      <c r="AO81" s="23"/>
      <c r="AP81" s="23"/>
      <c r="AQ81" s="23"/>
      <c r="AR81" s="23"/>
      <c r="AS81" s="23"/>
      <c r="AT81" s="23"/>
      <c r="AU81" s="23"/>
      <c r="AV81" s="23"/>
      <c r="AW81" s="23"/>
    </row>
    <row r="82" spans="1:49" ht="12" customHeight="1">
      <c r="A82" s="23"/>
      <c r="B82" s="426">
        <v>1</v>
      </c>
      <c r="C82" s="427"/>
      <c r="D82" s="24"/>
      <c r="E82" s="24"/>
      <c r="F82" s="24"/>
      <c r="G82" s="430" t="s">
        <v>87</v>
      </c>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23"/>
      <c r="AM82" s="23"/>
      <c r="AN82" s="23"/>
      <c r="AO82" s="23"/>
      <c r="AP82" s="23"/>
      <c r="AQ82" s="23"/>
      <c r="AR82" s="23"/>
      <c r="AS82" s="23"/>
      <c r="AT82" s="23"/>
      <c r="AU82" s="23"/>
      <c r="AV82" s="23"/>
      <c r="AW82" s="23"/>
    </row>
    <row r="83" spans="1:49">
      <c r="A83" s="23"/>
      <c r="B83" s="426"/>
      <c r="C83" s="427"/>
      <c r="D83" s="24"/>
      <c r="E83" s="24"/>
      <c r="F83" s="24"/>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23"/>
      <c r="AM83" s="23"/>
      <c r="AN83" s="23"/>
      <c r="AO83" s="23"/>
      <c r="AP83" s="23"/>
      <c r="AQ83" s="23"/>
      <c r="AR83" s="23"/>
      <c r="AS83" s="23"/>
      <c r="AT83" s="23"/>
      <c r="AU83" s="23"/>
      <c r="AV83" s="23"/>
      <c r="AW83" s="23"/>
    </row>
    <row r="84" spans="1:49">
      <c r="A84" s="23"/>
      <c r="B84" s="428"/>
      <c r="C84" s="429"/>
      <c r="D84" s="22"/>
      <c r="E84" s="22"/>
      <c r="F84" s="22"/>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23"/>
      <c r="AM84" s="23"/>
      <c r="AN84" s="23"/>
      <c r="AO84" s="23"/>
      <c r="AP84" s="23"/>
      <c r="AQ84" s="23"/>
      <c r="AR84" s="23"/>
      <c r="AS84" s="23"/>
      <c r="AT84" s="23"/>
      <c r="AU84" s="23"/>
      <c r="AV84" s="23"/>
      <c r="AW84" s="23"/>
    </row>
    <row r="85" spans="1:49">
      <c r="A85" s="23"/>
      <c r="B85" s="424">
        <v>2</v>
      </c>
      <c r="C85" s="425"/>
      <c r="D85" s="21"/>
      <c r="E85" s="21"/>
      <c r="F85" s="21"/>
      <c r="G85" s="430" t="s">
        <v>88</v>
      </c>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23"/>
      <c r="AM85" s="23"/>
      <c r="AN85" s="23"/>
      <c r="AO85" s="23"/>
      <c r="AP85" s="23"/>
      <c r="AQ85" s="23"/>
      <c r="AR85" s="23"/>
      <c r="AS85" s="23"/>
      <c r="AT85" s="23"/>
      <c r="AU85" s="23"/>
      <c r="AV85" s="23"/>
      <c r="AW85" s="23"/>
    </row>
    <row r="86" spans="1:49">
      <c r="A86" s="23"/>
      <c r="B86" s="426"/>
      <c r="C86" s="427"/>
      <c r="D86" s="24"/>
      <c r="E86" s="24"/>
      <c r="F86" s="24"/>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23"/>
      <c r="AM86" s="23"/>
      <c r="AN86" s="23"/>
      <c r="AO86" s="23"/>
      <c r="AP86" s="23"/>
      <c r="AQ86" s="23"/>
      <c r="AR86" s="23"/>
      <c r="AS86" s="23"/>
      <c r="AT86" s="23"/>
      <c r="AU86" s="23"/>
      <c r="AV86" s="23"/>
      <c r="AW86" s="23"/>
    </row>
    <row r="87" spans="1:49">
      <c r="A87" s="23"/>
      <c r="B87" s="428"/>
      <c r="C87" s="429"/>
      <c r="D87" s="22"/>
      <c r="E87" s="22"/>
      <c r="F87" s="22"/>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23"/>
      <c r="AM87" s="23"/>
      <c r="AN87" s="23"/>
      <c r="AO87" s="23"/>
      <c r="AP87" s="23"/>
      <c r="AQ87" s="23"/>
      <c r="AR87" s="23"/>
      <c r="AS87" s="23"/>
      <c r="AT87" s="23"/>
      <c r="AU87" s="23"/>
      <c r="AV87" s="23"/>
      <c r="AW87" s="23"/>
    </row>
    <row r="88" spans="1:49">
      <c r="A88" s="23"/>
      <c r="B88" s="424">
        <v>3</v>
      </c>
      <c r="C88" s="425"/>
      <c r="D88" s="21"/>
      <c r="E88" s="21"/>
      <c r="F88" s="21"/>
      <c r="G88" s="430" t="s">
        <v>89</v>
      </c>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23"/>
      <c r="AM88" s="23"/>
      <c r="AN88" s="23"/>
      <c r="AO88" s="23"/>
      <c r="AP88" s="23"/>
      <c r="AQ88" s="23"/>
      <c r="AR88" s="23"/>
      <c r="AS88" s="23"/>
      <c r="AT88" s="23"/>
      <c r="AU88" s="23"/>
      <c r="AV88" s="23"/>
      <c r="AW88" s="23"/>
    </row>
    <row r="89" spans="1:49">
      <c r="A89" s="23"/>
      <c r="B89" s="426"/>
      <c r="C89" s="427"/>
      <c r="D89" s="24"/>
      <c r="E89" s="24"/>
      <c r="F89" s="24"/>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23"/>
      <c r="AM89" s="23"/>
      <c r="AN89" s="23"/>
      <c r="AO89" s="23"/>
      <c r="AP89" s="23"/>
      <c r="AQ89" s="23"/>
      <c r="AR89" s="23"/>
      <c r="AS89" s="23"/>
      <c r="AT89" s="23"/>
      <c r="AU89" s="23"/>
      <c r="AV89" s="23"/>
      <c r="AW89" s="23"/>
    </row>
    <row r="90" spans="1:49">
      <c r="A90" s="23"/>
      <c r="B90" s="428"/>
      <c r="C90" s="429"/>
      <c r="D90" s="22"/>
      <c r="E90" s="22"/>
      <c r="F90" s="22"/>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23"/>
      <c r="AM90" s="23"/>
      <c r="AN90" s="23"/>
      <c r="AO90" s="23"/>
      <c r="AP90" s="23"/>
      <c r="AQ90" s="23"/>
      <c r="AR90" s="23"/>
      <c r="AS90" s="23"/>
      <c r="AT90" s="23"/>
      <c r="AU90" s="23"/>
      <c r="AV90" s="23"/>
      <c r="AW90" s="23"/>
    </row>
    <row r="91" spans="1:49">
      <c r="A91" s="23"/>
      <c r="B91" s="426">
        <v>4</v>
      </c>
      <c r="C91" s="427"/>
      <c r="D91" s="24"/>
      <c r="E91" s="24"/>
      <c r="F91" s="24"/>
      <c r="G91" s="431" t="s">
        <v>90</v>
      </c>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23"/>
      <c r="AM91" s="23"/>
      <c r="AN91" s="23"/>
      <c r="AO91" s="23"/>
      <c r="AP91" s="23"/>
      <c r="AQ91" s="23"/>
      <c r="AR91" s="23"/>
      <c r="AS91" s="23"/>
      <c r="AT91" s="23"/>
      <c r="AU91" s="23"/>
      <c r="AV91" s="23"/>
      <c r="AW91" s="23"/>
    </row>
    <row r="92" spans="1:49">
      <c r="A92" s="23"/>
      <c r="B92" s="426"/>
      <c r="C92" s="427"/>
      <c r="D92" s="24"/>
      <c r="E92" s="24"/>
      <c r="F92" s="24"/>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23"/>
      <c r="AM92" s="23"/>
      <c r="AN92" s="23"/>
      <c r="AO92" s="23"/>
      <c r="AP92" s="23"/>
      <c r="AQ92" s="23"/>
      <c r="AR92" s="23"/>
      <c r="AS92" s="23"/>
      <c r="AT92" s="23"/>
      <c r="AU92" s="23"/>
      <c r="AV92" s="23"/>
      <c r="AW92" s="23"/>
    </row>
    <row r="93" spans="1:49">
      <c r="A93" s="23"/>
      <c r="B93" s="428"/>
      <c r="C93" s="429"/>
      <c r="D93" s="22"/>
      <c r="E93" s="22"/>
      <c r="F93" s="22"/>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23"/>
      <c r="AM93" s="23"/>
      <c r="AN93" s="23"/>
      <c r="AO93" s="23"/>
      <c r="AP93" s="23"/>
      <c r="AQ93" s="23"/>
      <c r="AR93" s="23"/>
      <c r="AS93" s="23"/>
      <c r="AT93" s="23"/>
      <c r="AU93" s="23"/>
      <c r="AV93" s="23"/>
      <c r="AW93" s="23"/>
    </row>
    <row r="94" spans="1:49">
      <c r="A94" s="23"/>
      <c r="B94" s="424">
        <v>5</v>
      </c>
      <c r="C94" s="425"/>
      <c r="D94" s="21"/>
      <c r="E94" s="21"/>
      <c r="F94" s="21"/>
      <c r="G94" s="431" t="s">
        <v>91</v>
      </c>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23"/>
      <c r="AM94" s="23"/>
      <c r="AN94" s="23"/>
      <c r="AO94" s="23"/>
      <c r="AP94" s="23"/>
      <c r="AQ94" s="23"/>
      <c r="AR94" s="23"/>
      <c r="AS94" s="23"/>
      <c r="AT94" s="23"/>
      <c r="AU94" s="23"/>
      <c r="AV94" s="23"/>
      <c r="AW94" s="23"/>
    </row>
    <row r="95" spans="1:49">
      <c r="A95" s="23"/>
      <c r="B95" s="426"/>
      <c r="C95" s="427"/>
      <c r="D95" s="24"/>
      <c r="E95" s="24"/>
      <c r="F95" s="24"/>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23"/>
      <c r="AM95" s="23"/>
      <c r="AN95" s="23"/>
      <c r="AO95" s="23"/>
      <c r="AP95" s="23"/>
      <c r="AQ95" s="23"/>
      <c r="AR95" s="23"/>
      <c r="AS95" s="23"/>
      <c r="AT95" s="23"/>
      <c r="AU95" s="23"/>
      <c r="AV95" s="23"/>
      <c r="AW95" s="23"/>
    </row>
    <row r="96" spans="1:49">
      <c r="A96" s="23"/>
      <c r="B96" s="428"/>
      <c r="C96" s="429"/>
      <c r="D96" s="22"/>
      <c r="E96" s="22"/>
      <c r="F96" s="22"/>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23"/>
      <c r="AM96" s="23"/>
      <c r="AN96" s="23"/>
      <c r="AO96" s="23"/>
      <c r="AP96" s="23"/>
      <c r="AQ96" s="23"/>
      <c r="AR96" s="23"/>
      <c r="AS96" s="23"/>
      <c r="AT96" s="23"/>
      <c r="AU96" s="23"/>
      <c r="AV96" s="23"/>
      <c r="AW96" s="23"/>
    </row>
    <row r="97" spans="1:49">
      <c r="A97" s="23"/>
      <c r="B97" s="424">
        <v>6</v>
      </c>
      <c r="C97" s="425"/>
      <c r="D97" s="21"/>
      <c r="E97" s="21"/>
      <c r="F97" s="21"/>
      <c r="G97" s="431" t="s">
        <v>92</v>
      </c>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23"/>
      <c r="AM97" s="23"/>
      <c r="AN97" s="23"/>
      <c r="AO97" s="23"/>
      <c r="AP97" s="23"/>
      <c r="AQ97" s="23"/>
      <c r="AR97" s="23"/>
      <c r="AS97" s="23"/>
      <c r="AT97" s="23"/>
      <c r="AU97" s="23"/>
      <c r="AV97" s="23"/>
      <c r="AW97" s="23"/>
    </row>
    <row r="98" spans="1:49">
      <c r="A98" s="23"/>
      <c r="B98" s="426"/>
      <c r="C98" s="427"/>
      <c r="D98" s="24"/>
      <c r="E98" s="24"/>
      <c r="F98" s="24"/>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23"/>
      <c r="AM98" s="23"/>
      <c r="AN98" s="23"/>
      <c r="AO98" s="23"/>
      <c r="AP98" s="23"/>
      <c r="AQ98" s="23"/>
      <c r="AR98" s="23"/>
      <c r="AS98" s="23"/>
      <c r="AT98" s="23"/>
      <c r="AU98" s="23"/>
      <c r="AV98" s="23"/>
      <c r="AW98" s="23"/>
    </row>
    <row r="99" spans="1:49">
      <c r="A99" s="23"/>
      <c r="B99" s="428"/>
      <c r="C99" s="429"/>
      <c r="D99" s="22"/>
      <c r="E99" s="22"/>
      <c r="F99" s="22"/>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23"/>
      <c r="AM99" s="23"/>
      <c r="AN99" s="23"/>
      <c r="AO99" s="23"/>
      <c r="AP99" s="23"/>
      <c r="AQ99" s="23"/>
      <c r="AR99" s="23"/>
      <c r="AS99" s="23"/>
      <c r="AT99" s="23"/>
      <c r="AU99" s="23"/>
      <c r="AV99" s="23"/>
      <c r="AW99" s="23"/>
    </row>
    <row r="100" spans="1:49">
      <c r="A100" s="23"/>
      <c r="B100" s="424">
        <v>7</v>
      </c>
      <c r="C100" s="425"/>
      <c r="D100" s="21"/>
      <c r="E100" s="21"/>
      <c r="F100" s="21"/>
      <c r="G100" s="430" t="s">
        <v>93</v>
      </c>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23"/>
      <c r="AM100" s="23"/>
      <c r="AN100" s="23"/>
      <c r="AO100" s="23"/>
      <c r="AP100" s="23"/>
      <c r="AQ100" s="23"/>
      <c r="AR100" s="23"/>
      <c r="AS100" s="23"/>
      <c r="AT100" s="23"/>
      <c r="AU100" s="23"/>
      <c r="AV100" s="23"/>
      <c r="AW100" s="23"/>
    </row>
    <row r="101" spans="1:49">
      <c r="A101" s="23"/>
      <c r="B101" s="426"/>
      <c r="C101" s="427"/>
      <c r="D101" s="24"/>
      <c r="E101" s="24"/>
      <c r="F101" s="24"/>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23"/>
      <c r="AM101" s="23"/>
      <c r="AN101" s="23"/>
      <c r="AO101" s="23"/>
      <c r="AP101" s="23"/>
      <c r="AQ101" s="23"/>
      <c r="AR101" s="23"/>
      <c r="AS101" s="23"/>
      <c r="AT101" s="23"/>
      <c r="AU101" s="23"/>
      <c r="AV101" s="23"/>
      <c r="AW101" s="23"/>
    </row>
    <row r="102" spans="1:49">
      <c r="A102" s="23"/>
      <c r="B102" s="428"/>
      <c r="C102" s="429"/>
      <c r="D102" s="22"/>
      <c r="E102" s="22"/>
      <c r="F102" s="22"/>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u1zmuTiKiWeqlSkmOi+50nUidi3wYyotEd0Y2XCWPcbYbEk90IRftbxx+3cnwFFIfP3ul3uJbLSDjvFdUrmQkw==" saltValue="CEyzd/Gf1+S8I+RltWBzr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c r="A1" s="39" t="s">
        <v>94</v>
      </c>
    </row>
    <row r="2" spans="1:5">
      <c r="B2" s="58" t="s">
        <v>95</v>
      </c>
      <c r="C2" s="58" t="s">
        <v>96</v>
      </c>
      <c r="D2" s="58" t="s">
        <v>97</v>
      </c>
      <c r="E2" s="58" t="s">
        <v>98</v>
      </c>
    </row>
    <row r="3" spans="1:5">
      <c r="B3" s="56" t="s">
        <v>99</v>
      </c>
      <c r="C3" s="57" t="s">
        <v>100</v>
      </c>
      <c r="D3" s="56" t="s">
        <v>101</v>
      </c>
      <c r="E3" s="56"/>
    </row>
    <row r="4" spans="1:5" ht="96" customHeight="1">
      <c r="B4" s="56" t="s">
        <v>102</v>
      </c>
      <c r="C4" s="57">
        <v>45375</v>
      </c>
      <c r="D4" s="59" t="s">
        <v>103</v>
      </c>
      <c r="E4" s="56"/>
    </row>
    <row r="5" spans="1:5">
      <c r="B5" s="56" t="s">
        <v>104</v>
      </c>
      <c r="C5" s="57">
        <v>45376</v>
      </c>
      <c r="D5" s="56" t="s">
        <v>105</v>
      </c>
      <c r="E5" s="56"/>
    </row>
    <row r="6" spans="1:5" ht="268.8">
      <c r="B6" s="56" t="s">
        <v>106</v>
      </c>
      <c r="C6" s="57" t="s">
        <v>107</v>
      </c>
      <c r="D6" s="70" t="s">
        <v>108</v>
      </c>
      <c r="E6" s="56"/>
    </row>
    <row r="7" spans="1:5" ht="54">
      <c r="B7" s="56" t="s">
        <v>106</v>
      </c>
      <c r="C7" s="57">
        <v>45394</v>
      </c>
      <c r="D7" s="71" t="s">
        <v>109</v>
      </c>
      <c r="E7" s="56"/>
    </row>
    <row r="8" spans="1:5">
      <c r="B8" s="56" t="s">
        <v>126</v>
      </c>
      <c r="C8" s="57">
        <v>45413</v>
      </c>
      <c r="D8" s="71" t="s">
        <v>127</v>
      </c>
      <c r="E8" s="56"/>
    </row>
    <row r="9" spans="1:5" ht="43.2">
      <c r="B9" s="56" t="s">
        <v>170</v>
      </c>
      <c r="C9" s="57">
        <v>45468</v>
      </c>
      <c r="D9" s="71" t="s">
        <v>172</v>
      </c>
      <c r="E9" s="59" t="s">
        <v>171</v>
      </c>
    </row>
    <row r="10" spans="1:5">
      <c r="B10" s="56" t="s">
        <v>175</v>
      </c>
      <c r="C10" s="57">
        <v>45484</v>
      </c>
      <c r="D10" s="71" t="s">
        <v>176</v>
      </c>
      <c r="E10" s="56"/>
    </row>
    <row r="11" spans="1:5" ht="21.6">
      <c r="B11" s="56" t="s">
        <v>183</v>
      </c>
      <c r="C11" s="57">
        <v>45532</v>
      </c>
      <c r="D11" s="71" t="s">
        <v>184</v>
      </c>
      <c r="E11" s="56"/>
    </row>
    <row r="12" spans="1:5">
      <c r="B12" s="56" t="s">
        <v>187</v>
      </c>
      <c r="C12" s="57">
        <v>45555</v>
      </c>
      <c r="D12" s="147" t="s">
        <v>188</v>
      </c>
      <c r="E12" s="56"/>
    </row>
    <row r="13" spans="1:5" ht="43.2">
      <c r="B13" s="56" t="s">
        <v>189</v>
      </c>
      <c r="C13" s="57">
        <v>45588</v>
      </c>
      <c r="D13" s="71" t="s">
        <v>190</v>
      </c>
      <c r="E13" s="56"/>
    </row>
    <row r="14" spans="1:5" ht="92.4">
      <c r="B14" s="56" t="s">
        <v>206</v>
      </c>
      <c r="C14" s="57">
        <v>45716</v>
      </c>
      <c r="D14" s="59" t="s">
        <v>209</v>
      </c>
      <c r="E14" s="56"/>
    </row>
    <row r="15" spans="1:5" ht="39.6">
      <c r="B15" s="56" t="s">
        <v>211</v>
      </c>
      <c r="C15" s="57">
        <v>45722</v>
      </c>
      <c r="D15" s="59" t="s">
        <v>216</v>
      </c>
      <c r="E15" s="56"/>
    </row>
    <row r="16" spans="1:5">
      <c r="B16" s="56" t="s">
        <v>221</v>
      </c>
      <c r="C16" s="57">
        <v>45740</v>
      </c>
      <c r="D16" s="56" t="s">
        <v>222</v>
      </c>
      <c r="E16" s="56"/>
    </row>
    <row r="17" spans="2:5" ht="92.4">
      <c r="B17" s="56" t="s">
        <v>219</v>
      </c>
      <c r="C17" s="57">
        <v>45744</v>
      </c>
      <c r="D17" s="59" t="s">
        <v>223</v>
      </c>
      <c r="E17" s="56"/>
    </row>
    <row r="18" spans="2:5">
      <c r="B18" s="56"/>
      <c r="C18" s="56"/>
      <c r="D18" s="56"/>
      <c r="E18" s="56"/>
    </row>
  </sheetData>
  <sheetProtection algorithmName="SHA-512" hashValue="cqQ525Zz6Pnyw9v9Bz/JsqL5Qg8spR1p/7Na2ee0FckTK25sHku647T6at5usAj4pw+hPv6oEuHZl5MdnQRXgg==" saltValue="aAIEZWh+RAbu1DhX/4nX2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c r="H1" s="86" t="str">
        <f>'①製品審査申請書（工業会用）'!J1</f>
        <v>Ver.5.3</v>
      </c>
    </row>
    <row r="2" spans="1:9">
      <c r="A2" s="474" t="s">
        <v>110</v>
      </c>
      <c r="B2" s="474"/>
      <c r="C2" s="56" t="str">
        <f>"CT0117-"&amp;E4</f>
        <v>CT0117-</v>
      </c>
    </row>
    <row r="3" spans="1:9">
      <c r="G3" s="39" t="s">
        <v>129</v>
      </c>
    </row>
    <row r="4" spans="1:9">
      <c r="B4" s="58" t="s">
        <v>4</v>
      </c>
      <c r="C4" s="61" t="str">
        <f>製品カテゴリ</f>
        <v>ウォータージェットはつりロボット</v>
      </c>
      <c r="D4" s="62" t="s">
        <v>111</v>
      </c>
      <c r="E4" s="81" t="s">
        <v>128</v>
      </c>
      <c r="G4" s="473" t="str">
        <f>省力化機能パラメータ</f>
        <v>省力化パラメータなし</v>
      </c>
      <c r="H4" s="473"/>
      <c r="I4" s="473"/>
    </row>
    <row r="5" spans="1:9">
      <c r="B5" s="58" t="s">
        <v>112</v>
      </c>
      <c r="C5" s="56">
        <f>製造事業者名</f>
        <v>0</v>
      </c>
      <c r="E5" s="80" t="str">
        <f>IF(LEN(E4)=6,"OK","入力してください")</f>
        <v>入力してください</v>
      </c>
      <c r="G5" s="473"/>
      <c r="H5" s="473"/>
      <c r="I5" s="473"/>
    </row>
    <row r="6" spans="1:9">
      <c r="B6" s="58" t="s">
        <v>113</v>
      </c>
      <c r="C6" s="56">
        <f>型番</f>
        <v>0</v>
      </c>
      <c r="G6" s="473"/>
      <c r="H6" s="473"/>
      <c r="I6" s="473"/>
    </row>
    <row r="7" spans="1:9">
      <c r="B7" s="42"/>
      <c r="C7" s="184"/>
      <c r="G7" s="473"/>
      <c r="H7" s="473"/>
      <c r="I7" s="473"/>
    </row>
    <row r="8" spans="1:9">
      <c r="C8" s="185"/>
      <c r="G8" s="473"/>
      <c r="H8" s="473"/>
      <c r="I8" s="473"/>
    </row>
    <row r="9" spans="1:9" ht="13.8" thickBot="1"/>
    <row r="10" spans="1:9">
      <c r="D10" s="60" t="s">
        <v>114</v>
      </c>
      <c r="E10" s="62"/>
      <c r="F10" s="60" t="s">
        <v>115</v>
      </c>
      <c r="G10" s="76"/>
      <c r="H10" s="79" t="s">
        <v>125</v>
      </c>
    </row>
    <row r="11" spans="1:9">
      <c r="B11" s="63" t="s">
        <v>5</v>
      </c>
      <c r="C11" s="64" t="s">
        <v>116</v>
      </c>
      <c r="D11" s="63" t="s">
        <v>114</v>
      </c>
      <c r="E11" s="65" t="s">
        <v>117</v>
      </c>
      <c r="F11" s="63" t="s">
        <v>118</v>
      </c>
      <c r="G11" s="77" t="s">
        <v>117</v>
      </c>
      <c r="H11" s="78"/>
    </row>
    <row r="12" spans="1:9" ht="13.8" thickBot="1">
      <c r="B12" s="148" t="s">
        <v>34</v>
      </c>
      <c r="C12" s="149" t="s">
        <v>34</v>
      </c>
      <c r="D12" s="150">
        <f>省力化指数</f>
        <v>0.92</v>
      </c>
      <c r="E12" s="151" t="str">
        <f>審査結果</f>
        <v>適格</v>
      </c>
      <c r="F12" s="152"/>
      <c r="G12" s="77" t="s">
        <v>191</v>
      </c>
      <c r="H12" s="153" t="str">
        <f>E12</f>
        <v>適格</v>
      </c>
    </row>
  </sheetData>
  <sheetProtection algorithmName="SHA-512" hashValue="8u349pJeUJXx59Efo5eMrE3QrC0OGXK0OrwpWVtVmCxirE+wkGWynx+LNLaL7NW0kSPULB33gdUtv3Q5VxyifA==" saltValue="KF4lBg74yLkJUmHoeoG7zg=="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cols>
    <col min="1" max="1" width="27.6640625" bestFit="1" customWidth="1"/>
    <col min="2" max="2" width="7.109375" bestFit="1" customWidth="1"/>
    <col min="4" max="11" width="15.109375" bestFit="1" customWidth="1"/>
  </cols>
  <sheetData>
    <row r="1" spans="14:14">
      <c r="N1" s="18"/>
    </row>
  </sheetData>
  <sheetProtection algorithmName="SHA-512" hashValue="meehrgUNWTThclSMICJQg35EA3snZH+x7O0zVLQ569tr0cyKJauEKppP47tOh1sqnAd+5axP9p52dmWHoAhE2g==" saltValue="i5CEZO+oYz2ttC9MFE2Y8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19" t="s">
        <v>192</v>
      </c>
      <c r="E2" s="219"/>
      <c r="F2" s="219"/>
      <c r="G2" s="219"/>
      <c r="H2" s="219"/>
      <c r="I2" s="219"/>
      <c r="J2" s="219"/>
      <c r="K2" s="219"/>
      <c r="L2" s="219"/>
      <c r="M2" s="219"/>
      <c r="N2" s="219"/>
      <c r="O2" s="219"/>
      <c r="P2" s="219"/>
      <c r="Q2" s="219"/>
      <c r="R2" s="219"/>
      <c r="S2" s="219"/>
    </row>
    <row r="3" spans="2:20" ht="7.5" customHeight="1">
      <c r="D3" s="173"/>
      <c r="E3" s="173"/>
      <c r="F3" s="173"/>
      <c r="G3" s="173"/>
      <c r="H3" s="173"/>
      <c r="I3" s="173"/>
      <c r="J3" s="173"/>
      <c r="K3" s="173"/>
      <c r="L3" s="173"/>
      <c r="M3" s="173"/>
      <c r="N3" s="173"/>
      <c r="O3" s="173"/>
      <c r="P3" s="173"/>
      <c r="Q3" s="173"/>
      <c r="R3" s="173"/>
      <c r="S3" s="173"/>
    </row>
    <row r="4" spans="2:20" ht="15" customHeight="1">
      <c r="C4" t="str">
        <f>"【"&amp;製品カテゴリ&amp;"】"</f>
        <v>【ウォータージェットはつりロボット】</v>
      </c>
      <c r="D4" s="167"/>
      <c r="E4" s="173"/>
      <c r="F4" s="173"/>
      <c r="G4" s="173"/>
      <c r="H4" s="173"/>
      <c r="I4" s="173"/>
      <c r="J4" s="173"/>
      <c r="K4" s="173"/>
      <c r="L4" s="173"/>
      <c r="M4" s="173"/>
      <c r="N4" s="16"/>
      <c r="O4" s="16"/>
      <c r="P4" s="476" t="s">
        <v>228</v>
      </c>
      <c r="Q4" s="476"/>
      <c r="R4" s="476"/>
      <c r="S4" s="476"/>
    </row>
    <row r="5" spans="2:20" ht="7.5" customHeight="1">
      <c r="D5" s="173"/>
      <c r="E5" s="173"/>
      <c r="F5" s="173"/>
      <c r="G5" s="173"/>
      <c r="H5" s="173"/>
      <c r="I5" s="173"/>
      <c r="J5" s="173"/>
      <c r="K5" s="173"/>
      <c r="L5" s="173"/>
      <c r="M5" s="173"/>
      <c r="N5" s="173"/>
      <c r="O5" s="173"/>
      <c r="P5" s="173"/>
      <c r="Q5" s="173"/>
      <c r="R5" s="173"/>
      <c r="S5" s="173"/>
    </row>
    <row r="6" spans="2:20">
      <c r="D6" s="4" t="s">
        <v>1</v>
      </c>
      <c r="E6" s="477">
        <f>製造事業者名</f>
        <v>0</v>
      </c>
      <c r="F6" s="477"/>
      <c r="G6" s="477"/>
      <c r="H6" s="477"/>
      <c r="I6" s="477"/>
      <c r="J6" s="477"/>
      <c r="K6" s="477"/>
      <c r="L6" s="477"/>
      <c r="M6" s="477"/>
      <c r="N6" s="477"/>
      <c r="O6" s="477"/>
      <c r="P6" s="477"/>
    </row>
    <row r="7" spans="2:20">
      <c r="D7" s="4" t="s">
        <v>2</v>
      </c>
      <c r="E7" s="478">
        <f>型番</f>
        <v>0</v>
      </c>
      <c r="F7" s="478"/>
      <c r="G7" s="478"/>
      <c r="H7" s="478"/>
      <c r="I7" s="478"/>
      <c r="J7" s="478"/>
      <c r="K7" s="478"/>
      <c r="L7" s="478"/>
      <c r="M7" s="478"/>
      <c r="N7" s="478"/>
      <c r="O7" s="478"/>
      <c r="P7" s="478"/>
    </row>
    <row r="9" spans="2:20" ht="13.5" customHeight="1">
      <c r="C9" s="479" t="s">
        <v>217</v>
      </c>
      <c r="D9" s="479"/>
      <c r="E9" s="479"/>
      <c r="F9" s="479"/>
      <c r="G9" s="479"/>
      <c r="H9" s="479"/>
      <c r="I9" s="479"/>
      <c r="J9" s="479"/>
      <c r="K9" s="479"/>
      <c r="L9" s="479"/>
      <c r="M9" s="479"/>
      <c r="N9" s="479"/>
      <c r="O9" s="479"/>
      <c r="P9" s="479"/>
      <c r="Q9" s="479"/>
      <c r="R9" s="479"/>
      <c r="S9" s="479"/>
      <c r="T9" s="154"/>
    </row>
    <row r="10" spans="2:20" ht="13.5" customHeight="1">
      <c r="C10" s="479"/>
      <c r="D10" s="479"/>
      <c r="E10" s="479"/>
      <c r="F10" s="479"/>
      <c r="G10" s="479"/>
      <c r="H10" s="479"/>
      <c r="I10" s="479"/>
      <c r="J10" s="479"/>
      <c r="K10" s="479"/>
      <c r="L10" s="479"/>
      <c r="M10" s="479"/>
      <c r="N10" s="479"/>
      <c r="O10" s="479"/>
      <c r="P10" s="479"/>
      <c r="Q10" s="479"/>
      <c r="R10" s="479"/>
      <c r="S10" s="479"/>
      <c r="T10" s="174"/>
    </row>
    <row r="12" spans="2:20" ht="16.2">
      <c r="B12" s="6"/>
      <c r="C12" s="475" t="s">
        <v>114</v>
      </c>
      <c r="D12" s="475"/>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243</v>
      </c>
      <c r="E14" s="2"/>
      <c r="F14" s="162"/>
      <c r="G14" s="2"/>
      <c r="I14" s="165"/>
      <c r="J14" s="2" t="str">
        <f>IF(O14=60,"[分/回]",IF(O14=3600,"[秒/回]",""))</f>
        <v>[分/回]</v>
      </c>
      <c r="K14" s="2" t="str">
        <f>IF(I14&lt;&gt;"","×","")</f>
        <v/>
      </c>
      <c r="L14" s="162">
        <v>10</v>
      </c>
      <c r="M14" s="2" t="s">
        <v>252</v>
      </c>
      <c r="N14" s="2" t="str">
        <f>IF(L14&lt;&gt;"","÷","")</f>
        <v>÷</v>
      </c>
      <c r="O14" s="162">
        <v>60</v>
      </c>
      <c r="P14" s="2" t="str">
        <f>IF(O14=60,"[分/時間]",IF(O14=3600,"[秒/時間]",""))</f>
        <v>[分/時間]</v>
      </c>
      <c r="Q14" s="2" t="str">
        <f>IF(O14&lt;&gt;"","=","")</f>
        <v>=</v>
      </c>
      <c r="R14" s="165">
        <f>10/60</f>
        <v>0.16666666666666666</v>
      </c>
      <c r="S14" s="2" t="str">
        <f>IF(R14&lt;&gt;"","[時間/日]","")</f>
        <v>[時間/日]</v>
      </c>
      <c r="T14" s="10"/>
    </row>
    <row r="15" spans="2:20">
      <c r="B15" s="9"/>
      <c r="C15" s="87" t="str">
        <f>IF(D15&lt;&gt;"","x2：","")</f>
        <v>x2：</v>
      </c>
      <c r="D15" t="s">
        <v>244</v>
      </c>
      <c r="E15" s="2"/>
      <c r="F15" s="162"/>
      <c r="G15" s="2"/>
      <c r="I15" s="165"/>
      <c r="J15" s="2" t="str">
        <f t="shared" ref="J15:J28" si="0">IF(O15=60,"[分/回]",IF(O15=3600,"[秒/回]",""))</f>
        <v>[分/回]</v>
      </c>
      <c r="K15" s="2" t="str">
        <f t="shared" ref="K15:K28" si="1">IF(I15&lt;&gt;"","×","")</f>
        <v/>
      </c>
      <c r="L15" s="162">
        <v>360</v>
      </c>
      <c r="M15" s="2" t="s">
        <v>252</v>
      </c>
      <c r="N15" s="2" t="str">
        <f t="shared" ref="N15:N28" si="2">IF(L15&lt;&gt;"","÷","")</f>
        <v>÷</v>
      </c>
      <c r="O15" s="162">
        <v>60</v>
      </c>
      <c r="P15" s="2" t="str">
        <f t="shared" ref="P15:P28" si="3">IF(O15=60,"[分/時間]",IF(O15=3600,"[秒/時間]",""))</f>
        <v>[分/時間]</v>
      </c>
      <c r="Q15" s="2" t="str">
        <f t="shared" ref="Q15:Q28" si="4">IF(O15&lt;&gt;"","=","")</f>
        <v>=</v>
      </c>
      <c r="R15" s="165">
        <f>360/60</f>
        <v>6</v>
      </c>
      <c r="S15" s="2" t="str">
        <f t="shared" ref="S15:S28" si="5">IF(R15&lt;&gt;"","[時間/日]","")</f>
        <v>[時間/日]</v>
      </c>
      <c r="T15" s="10"/>
    </row>
    <row r="16" spans="2:20">
      <c r="B16" s="9"/>
      <c r="C16" s="87" t="str">
        <f>IF(D16&lt;&gt;"","x3：","")</f>
        <v>x3：</v>
      </c>
      <c r="D16" t="s">
        <v>245</v>
      </c>
      <c r="E16" s="2"/>
      <c r="F16" s="162"/>
      <c r="G16" s="2"/>
      <c r="I16" s="165"/>
      <c r="J16" s="2" t="str">
        <f t="shared" si="0"/>
        <v>[分/回]</v>
      </c>
      <c r="K16" s="2" t="str">
        <f t="shared" si="1"/>
        <v/>
      </c>
      <c r="L16" s="162">
        <v>50</v>
      </c>
      <c r="M16" s="2" t="s">
        <v>252</v>
      </c>
      <c r="N16" s="2" t="str">
        <f t="shared" si="2"/>
        <v>÷</v>
      </c>
      <c r="O16" s="162">
        <v>60</v>
      </c>
      <c r="P16" s="2" t="str">
        <f t="shared" si="3"/>
        <v>[分/時間]</v>
      </c>
      <c r="Q16" s="2" t="str">
        <f t="shared" si="4"/>
        <v>=</v>
      </c>
      <c r="R16" s="165">
        <f>50/60</f>
        <v>0.83333333333333337</v>
      </c>
      <c r="S16" s="2" t="str">
        <f t="shared" si="5"/>
        <v>[時間/日]</v>
      </c>
      <c r="T16" s="10"/>
    </row>
    <row r="17" spans="2:20">
      <c r="B17" s="9"/>
      <c r="C17" s="87" t="str">
        <f>IF(D17&lt;&gt;"","x4：","")</f>
        <v>x4：</v>
      </c>
      <c r="D17" t="s">
        <v>249</v>
      </c>
      <c r="E17" s="2"/>
      <c r="F17" s="162"/>
      <c r="G17" s="2"/>
      <c r="I17" s="165"/>
      <c r="J17" s="2" t="str">
        <f t="shared" si="0"/>
        <v>[分/回]</v>
      </c>
      <c r="K17" s="2" t="str">
        <f t="shared" si="1"/>
        <v/>
      </c>
      <c r="L17" s="162">
        <v>360</v>
      </c>
      <c r="M17" s="2" t="s">
        <v>252</v>
      </c>
      <c r="N17" s="2" t="str">
        <f t="shared" si="2"/>
        <v>÷</v>
      </c>
      <c r="O17" s="162">
        <v>60</v>
      </c>
      <c r="P17" s="2" t="str">
        <f t="shared" si="3"/>
        <v>[分/時間]</v>
      </c>
      <c r="Q17" s="2" t="str">
        <f t="shared" si="4"/>
        <v>=</v>
      </c>
      <c r="R17" s="165">
        <f>360/60</f>
        <v>6</v>
      </c>
      <c r="S17" s="2" t="str">
        <f t="shared" si="5"/>
        <v>[時間/日]</v>
      </c>
      <c r="T17" s="10"/>
    </row>
    <row r="18" spans="2:20">
      <c r="B18" s="9"/>
      <c r="C18" s="87" t="str">
        <f>IF(D18&lt;&gt;"","x5：","")</f>
        <v>x5：</v>
      </c>
      <c r="D18" t="s">
        <v>250</v>
      </c>
      <c r="E18" s="2"/>
      <c r="F18" s="162"/>
      <c r="G18" s="2"/>
      <c r="I18" s="165"/>
      <c r="J18" s="2" t="str">
        <f t="shared" si="0"/>
        <v>[分/回]</v>
      </c>
      <c r="K18" s="2" t="str">
        <f t="shared" si="1"/>
        <v/>
      </c>
      <c r="L18" s="162">
        <v>50</v>
      </c>
      <c r="M18" s="2" t="s">
        <v>252</v>
      </c>
      <c r="N18" s="2" t="str">
        <f t="shared" si="2"/>
        <v>÷</v>
      </c>
      <c r="O18" s="162">
        <v>60</v>
      </c>
      <c r="P18" s="2" t="str">
        <f t="shared" si="3"/>
        <v>[分/時間]</v>
      </c>
      <c r="Q18" s="2" t="str">
        <f t="shared" si="4"/>
        <v>=</v>
      </c>
      <c r="R18" s="165">
        <f>50/60</f>
        <v>0.83333333333333337</v>
      </c>
      <c r="S18" s="2" t="str">
        <f t="shared" si="5"/>
        <v>[時間/日]</v>
      </c>
      <c r="T18" s="10"/>
    </row>
    <row r="19" spans="2:20">
      <c r="B19" s="9"/>
      <c r="C19" s="87" t="str">
        <f>IF(D19&lt;&gt;"","x6：","")</f>
        <v>x6：</v>
      </c>
      <c r="D19" t="s">
        <v>246</v>
      </c>
      <c r="E19" s="2"/>
      <c r="F19" s="162"/>
      <c r="G19" s="2"/>
      <c r="I19" s="165"/>
      <c r="J19" s="2" t="str">
        <f t="shared" si="0"/>
        <v>[分/回]</v>
      </c>
      <c r="K19" s="2" t="str">
        <f t="shared" si="1"/>
        <v/>
      </c>
      <c r="L19" s="162">
        <v>10</v>
      </c>
      <c r="M19" s="2" t="s">
        <v>252</v>
      </c>
      <c r="N19" s="2" t="str">
        <f t="shared" si="2"/>
        <v>÷</v>
      </c>
      <c r="O19" s="162">
        <v>60</v>
      </c>
      <c r="P19" s="2" t="str">
        <f t="shared" si="3"/>
        <v>[分/時間]</v>
      </c>
      <c r="Q19" s="2" t="str">
        <f t="shared" si="4"/>
        <v>=</v>
      </c>
      <c r="R19" s="165">
        <f>10/60</f>
        <v>0.16666666666666666</v>
      </c>
      <c r="S19" s="2" t="str">
        <f t="shared" si="5"/>
        <v>[時間/日]</v>
      </c>
      <c r="T19" s="10"/>
    </row>
    <row r="20" spans="2:20" hidden="1">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c r="B29" s="9"/>
      <c r="C29" s="7" t="s">
        <v>225</v>
      </c>
      <c r="D29" s="7"/>
      <c r="E29" s="7"/>
      <c r="F29" s="13"/>
      <c r="G29" s="13"/>
      <c r="H29" s="13"/>
      <c r="I29" s="13"/>
      <c r="J29" s="13"/>
      <c r="K29" s="13"/>
      <c r="L29" s="13"/>
      <c r="M29" s="13"/>
      <c r="N29" s="13"/>
      <c r="O29" s="13"/>
      <c r="P29" s="13"/>
      <c r="Q29" s="13"/>
      <c r="R29" s="168">
        <f>SUM(R14:R28)</f>
        <v>14</v>
      </c>
      <c r="S29" s="13" t="s">
        <v>194</v>
      </c>
      <c r="T29" s="10"/>
    </row>
    <row r="30" spans="2:20">
      <c r="B30" s="9"/>
      <c r="C30" t="str">
        <f>IF(D14="","","(=x1")&amp;IF(D15="","","+x2")&amp;IF(D16="","","+x3")&amp;IF(D17="","","+x4")&amp;IF(D18="","","+x5")&amp;IF(D19="","","+x6")&amp;IF(D20="","","+x7")&amp;IF(D21="","","+x8")&amp;IF(D22="","","+x9")&amp;IF(D23="","","+x10")&amp;IF(D24="","","+x11")&amp;IF(D25="","","+x12")&amp;IF(D26="","","+x13")&amp;IF(D27="","","+x14")&amp;IF(D28="","","+x15")&amp;IF(D14="","",")")</f>
        <v>(=x1+x2+x3+x4+x5+x6)</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247</v>
      </c>
      <c r="F32" s="162"/>
      <c r="G32" s="2"/>
      <c r="I32" s="165"/>
      <c r="J32" s="2" t="str">
        <f>IF(O32=60,"[分/回]",IF(O32=3600,"[秒/回]",""))</f>
        <v>[分/回]</v>
      </c>
      <c r="K32" s="2" t="str">
        <f t="shared" ref="K32:K46" si="6">IF(I32&lt;&gt;"","×","")</f>
        <v/>
      </c>
      <c r="L32" s="162">
        <v>5</v>
      </c>
      <c r="M32" s="2" t="s">
        <v>252</v>
      </c>
      <c r="N32" s="2" t="str">
        <f t="shared" ref="N32:N46" si="7">IF(L32&lt;&gt;"","÷","")</f>
        <v>÷</v>
      </c>
      <c r="O32" s="162">
        <v>60</v>
      </c>
      <c r="P32" s="2" t="str">
        <f>IF(O32=60,"[分/時間]",IF(O32=3600,"[秒/時間]",""))</f>
        <v>[分/時間]</v>
      </c>
      <c r="Q32" s="2" t="str">
        <f t="shared" ref="Q32:Q46" si="8">IF(O32&lt;&gt;"","=","")</f>
        <v>=</v>
      </c>
      <c r="R32" s="165">
        <f>5/60</f>
        <v>8.3333333333333329E-2</v>
      </c>
      <c r="S32" s="2" t="str">
        <f t="shared" ref="S32:S46" si="9">IF(R32&lt;&gt;"","[時間/日]","")</f>
        <v>[時間/日]</v>
      </c>
      <c r="T32" s="10"/>
    </row>
    <row r="33" spans="2:20">
      <c r="B33" s="9"/>
      <c r="C33" s="87" t="str">
        <f>IF(D33&lt;&gt;"","y2：","")</f>
        <v>y2：</v>
      </c>
      <c r="D33" t="s">
        <v>248</v>
      </c>
      <c r="F33" s="162"/>
      <c r="G33" s="2"/>
      <c r="I33" s="165"/>
      <c r="J33" s="2" t="str">
        <f t="shared" ref="J33:J46" si="10">IF(O33=60,"[分/回]",IF(O33=3600,"[秒/回]",""))</f>
        <v>[分/回]</v>
      </c>
      <c r="K33" s="2" t="str">
        <f t="shared" si="6"/>
        <v/>
      </c>
      <c r="L33" s="162">
        <v>60</v>
      </c>
      <c r="M33" s="2" t="s">
        <v>252</v>
      </c>
      <c r="N33" s="2" t="str">
        <f t="shared" si="7"/>
        <v>÷</v>
      </c>
      <c r="O33" s="162">
        <v>60</v>
      </c>
      <c r="P33" s="2" t="str">
        <f t="shared" ref="P33:P46" si="11">IF(O33=60,"[分/時間]",IF(O33=3600,"[秒/時間]",""))</f>
        <v>[分/時間]</v>
      </c>
      <c r="Q33" s="2" t="str">
        <f t="shared" si="8"/>
        <v>=</v>
      </c>
      <c r="R33" s="165">
        <f>60/60</f>
        <v>1</v>
      </c>
      <c r="S33" s="2" t="str">
        <f t="shared" si="9"/>
        <v>[時間/日]</v>
      </c>
      <c r="T33" s="10"/>
    </row>
    <row r="34" spans="2:20">
      <c r="B34" s="9"/>
      <c r="C34" s="87" t="str">
        <f>IF(D34&lt;&gt;"","y3：","")</f>
        <v>y3：</v>
      </c>
      <c r="D34" t="s">
        <v>251</v>
      </c>
      <c r="F34" s="162"/>
      <c r="G34" s="2"/>
      <c r="I34" s="162">
        <v>720</v>
      </c>
      <c r="J34" s="2" t="str">
        <f t="shared" si="10"/>
        <v>[分/回]</v>
      </c>
      <c r="K34" s="2" t="s">
        <v>196</v>
      </c>
      <c r="L34" s="162">
        <f>年間稼働日数</f>
        <v>250</v>
      </c>
      <c r="M34" s="2" t="s">
        <v>253</v>
      </c>
      <c r="N34" s="2" t="str">
        <f t="shared" si="7"/>
        <v>÷</v>
      </c>
      <c r="O34" s="162">
        <v>60</v>
      </c>
      <c r="P34" s="2" t="str">
        <f t="shared" si="11"/>
        <v>[分/時間]</v>
      </c>
      <c r="Q34" s="2" t="str">
        <f t="shared" si="8"/>
        <v>=</v>
      </c>
      <c r="R34" s="165">
        <f>720/年間稼働日数/60</f>
        <v>4.8000000000000001E-2</v>
      </c>
      <c r="S34" s="2" t="str">
        <f t="shared" si="9"/>
        <v>[時間/日]</v>
      </c>
      <c r="T34" s="10"/>
    </row>
    <row r="35" spans="2:20" hidden="1">
      <c r="B35" s="9"/>
      <c r="C35" s="87" t="str">
        <f>IF(D35&lt;&gt;"","y4：","")</f>
        <v/>
      </c>
      <c r="F35" s="162"/>
      <c r="G35" s="2"/>
      <c r="I35" s="165"/>
      <c r="J35" s="2" t="str">
        <f t="shared" si="10"/>
        <v/>
      </c>
      <c r="K35" s="2" t="str">
        <f t="shared" si="6"/>
        <v/>
      </c>
      <c r="L35" s="165"/>
      <c r="M35" s="2" t="s">
        <v>210</v>
      </c>
      <c r="N35" s="2" t="str">
        <f t="shared" si="7"/>
        <v/>
      </c>
      <c r="O35" s="162"/>
      <c r="P35" s="2" t="str">
        <f t="shared" si="11"/>
        <v/>
      </c>
      <c r="Q35" s="2" t="str">
        <f t="shared" si="8"/>
        <v/>
      </c>
      <c r="R35" s="165"/>
      <c r="S35" s="2" t="str">
        <f t="shared" si="9"/>
        <v/>
      </c>
      <c r="T35" s="10"/>
    </row>
    <row r="36" spans="2:20" hidden="1">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c r="B47" s="9"/>
      <c r="C47" s="7" t="s">
        <v>226</v>
      </c>
      <c r="D47" s="7"/>
      <c r="E47" s="7"/>
      <c r="F47" s="13"/>
      <c r="G47" s="13"/>
      <c r="H47" s="13"/>
      <c r="I47" s="13"/>
      <c r="J47" s="13"/>
      <c r="K47" s="13"/>
      <c r="L47" s="13"/>
      <c r="M47" s="13"/>
      <c r="N47" s="13"/>
      <c r="O47" s="13"/>
      <c r="P47" s="13"/>
      <c r="Q47" s="13"/>
      <c r="R47" s="168">
        <f>SUM(R32:R46)</f>
        <v>1.1313333333333333</v>
      </c>
      <c r="S47" s="13" t="s">
        <v>194</v>
      </c>
      <c r="T47" s="10"/>
    </row>
    <row r="48" spans="2:20">
      <c r="B48" s="9"/>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156"/>
      <c r="S48" s="2"/>
      <c r="T48" s="10"/>
    </row>
    <row r="49" spans="2:21" ht="13.8" thickBot="1">
      <c r="B49" s="9"/>
      <c r="F49" s="2"/>
      <c r="G49" s="2"/>
      <c r="H49" s="2"/>
      <c r="I49" s="2"/>
      <c r="J49" s="2"/>
      <c r="K49" s="2"/>
      <c r="L49" s="2"/>
      <c r="M49" s="2"/>
      <c r="N49" s="2"/>
      <c r="O49" s="2"/>
      <c r="P49" s="2"/>
      <c r="Q49" s="2"/>
      <c r="R49" s="156"/>
      <c r="S49" s="2"/>
      <c r="T49" s="10"/>
    </row>
    <row r="50" spans="2:21" ht="13.8" thickBot="1">
      <c r="B50" s="9"/>
      <c r="C50" s="157" t="s">
        <v>224</v>
      </c>
      <c r="E50" s="4"/>
      <c r="F50" s="163"/>
      <c r="G50" s="2"/>
      <c r="H50" s="164" t="s">
        <v>195</v>
      </c>
      <c r="I50" s="158">
        <f>R29</f>
        <v>14</v>
      </c>
      <c r="J50" s="2" t="s">
        <v>194</v>
      </c>
      <c r="K50" s="2" t="s">
        <v>34</v>
      </c>
      <c r="L50" s="165">
        <f>R47</f>
        <v>1.1313333333333333</v>
      </c>
      <c r="M50" s="5" t="s">
        <v>201</v>
      </c>
      <c r="N50" s="2" t="s">
        <v>196</v>
      </c>
      <c r="O50" s="158">
        <f>R29</f>
        <v>14</v>
      </c>
      <c r="P50" s="2" t="s">
        <v>194</v>
      </c>
      <c r="Q50" s="2" t="s">
        <v>193</v>
      </c>
      <c r="R50" s="169">
        <f>ROUND((I50-L50)/O50,2)</f>
        <v>0.92</v>
      </c>
      <c r="S50" s="2" t="s">
        <v>197</v>
      </c>
      <c r="T50" s="10"/>
    </row>
    <row r="51" spans="2:21">
      <c r="B51" s="9"/>
      <c r="C51" s="159" t="s">
        <v>198</v>
      </c>
      <c r="E51" s="159"/>
      <c r="F51" s="2"/>
      <c r="G51" s="2"/>
      <c r="H51" s="2"/>
      <c r="I51" s="2"/>
      <c r="J51" s="2"/>
      <c r="K51" s="2"/>
      <c r="L51" s="2"/>
      <c r="M51" s="2"/>
      <c r="N51" s="2"/>
      <c r="O51" s="2"/>
      <c r="P51" s="2"/>
      <c r="Q51" s="2"/>
      <c r="R51" s="2"/>
      <c r="S51" s="2"/>
      <c r="T51" s="10"/>
    </row>
    <row r="52" spans="2:21" ht="13.8" thickBot="1">
      <c r="B52" s="9"/>
      <c r="C52" s="159"/>
      <c r="E52" s="159"/>
      <c r="F52" s="2"/>
      <c r="G52" s="2"/>
      <c r="H52" s="2"/>
      <c r="I52" s="2"/>
      <c r="J52" s="2"/>
      <c r="K52" s="2"/>
      <c r="L52" s="2"/>
      <c r="M52" s="2"/>
      <c r="N52" s="2"/>
      <c r="O52" s="2"/>
      <c r="P52" s="2"/>
      <c r="Q52" s="2"/>
      <c r="R52" s="2"/>
      <c r="S52" s="2"/>
      <c r="T52" s="10"/>
    </row>
    <row r="53" spans="2:21" ht="13.8" thickBot="1">
      <c r="B53" s="9"/>
      <c r="C53" s="159" t="s">
        <v>199</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6.8" thickBot="1">
      <c r="M57" s="9"/>
      <c r="N57" s="161" t="s">
        <v>125</v>
      </c>
      <c r="R57" s="171" t="str">
        <f>IF(審査結果="適格","〇","△")</f>
        <v>〇</v>
      </c>
      <c r="T57" s="10"/>
    </row>
    <row r="58" spans="2:21" ht="5.25" customHeight="1">
      <c r="M58" s="11"/>
      <c r="N58" s="1"/>
      <c r="O58" s="1"/>
      <c r="P58" s="1"/>
      <c r="Q58" s="1"/>
      <c r="R58" s="1"/>
      <c r="S58" s="1"/>
      <c r="T58" s="12"/>
    </row>
  </sheetData>
  <sheetProtection algorithmName="SHA-512" hashValue="FF3At72jLq03joTi92xR4yH9ne0YPDU5AdjFutCX1dzDfQMPHoCHE3TDPK7GpBvNIppVvXykJTfuH2xCL0fOyg==" saltValue="Ao8VneGpXmRckN5pMrE9YQ==" spinCount="100000" sheet="1" objects="1" scenarios="1"/>
  <mergeCells count="6">
    <mergeCell ref="C12:D12"/>
    <mergeCell ref="D2:S2"/>
    <mergeCell ref="P4:S4"/>
    <mergeCell ref="E6:P6"/>
    <mergeCell ref="E7:P7"/>
    <mergeCell ref="C9:S10"/>
  </mergeCells>
  <phoneticPr fontId="1"/>
  <conditionalFormatting sqref="I14:I28">
    <cfRule type="expression" dxfId="11" priority="20">
      <formula>IF(I14="",TRUE,FALSE)</formula>
    </cfRule>
  </conditionalFormatting>
  <conditionalFormatting sqref="I32:I46">
    <cfRule type="expression" dxfId="10" priority="16">
      <formula>IF(I32="",TRUE,FALSE)</formula>
    </cfRule>
  </conditionalFormatting>
  <conditionalFormatting sqref="J14:J28">
    <cfRule type="expression" dxfId="9" priority="7">
      <formula>IF(I14="",TRUE,FALSE)</formula>
    </cfRule>
  </conditionalFormatting>
  <conditionalFormatting sqref="J32:J46">
    <cfRule type="expression" dxfId="8" priority="3">
      <formula>IF(I32="",TRUE,FALSE)</formula>
    </cfRule>
  </conditionalFormatting>
  <conditionalFormatting sqref="L14:L28">
    <cfRule type="expression" dxfId="7" priority="19">
      <formula>IF(L14="",TRUE,FALSE)</formula>
    </cfRule>
  </conditionalFormatting>
  <conditionalFormatting sqref="L32:L46">
    <cfRule type="expression" dxfId="6" priority="15">
      <formula>IF(L32="",TRUE,FALSE)</formula>
    </cfRule>
  </conditionalFormatting>
  <conditionalFormatting sqref="M14:M28">
    <cfRule type="expression" dxfId="5" priority="5">
      <formula>IF(L14="",TRUE,FALSE)</formula>
    </cfRule>
  </conditionalFormatting>
  <conditionalFormatting sqref="M32:M46">
    <cfRule type="expression" dxfId="4" priority="1">
      <formula>IF(L32="",TRUE,FALSE)</formula>
    </cfRule>
  </conditionalFormatting>
  <conditionalFormatting sqref="O14:O28">
    <cfRule type="expression" dxfId="3" priority="18">
      <formula>IF(O14="",TRUE,FALSE)</formula>
    </cfRule>
  </conditionalFormatting>
  <conditionalFormatting sqref="O32:O46">
    <cfRule type="expression" dxfId="2" priority="14">
      <formula>IF(O32="",TRUE,FALSE)</formula>
    </cfRule>
  </conditionalFormatting>
  <conditionalFormatting sqref="R14:R28">
    <cfRule type="expression" dxfId="1" priority="17">
      <formula>IF(R14="",TRUE,FALSE)</formula>
    </cfRule>
  </conditionalFormatting>
  <conditionalFormatting sqref="R32:R46">
    <cfRule type="expression" dxfId="0" priority="13">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12DD-BEC6-43A0-9FDE-D1CFAB42DFBF}">
  <sheetPr>
    <tabColor theme="0"/>
    <pageSetUpPr fitToPage="1"/>
  </sheetPr>
  <dimension ref="A1:E5"/>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cols>
    <col min="1" max="1" width="2.77734375" style="166" bestFit="1" customWidth="1"/>
    <col min="2" max="2" width="29.109375" style="166" customWidth="1"/>
    <col min="3" max="4" width="13.88671875" style="166" customWidth="1"/>
    <col min="5" max="5" width="41.441406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5" customFormat="1" ht="64.2" customHeight="1">
      <c r="A1" s="480" t="s">
        <v>202</v>
      </c>
      <c r="B1" s="480"/>
      <c r="C1" s="172" t="s">
        <v>200</v>
      </c>
      <c r="D1" s="172" t="s">
        <v>203</v>
      </c>
      <c r="E1" s="172" t="s">
        <v>204</v>
      </c>
    </row>
    <row r="2" spans="1:5" ht="64.2" customHeight="1">
      <c r="A2" s="199" t="s">
        <v>229</v>
      </c>
      <c r="B2" s="187" t="s">
        <v>230</v>
      </c>
      <c r="C2" s="188" t="s">
        <v>231</v>
      </c>
      <c r="D2" s="186">
        <v>6.7504414850961458</v>
      </c>
      <c r="E2" s="189" t="s">
        <v>254</v>
      </c>
    </row>
    <row r="3" spans="1:5" ht="64.2" customHeight="1">
      <c r="A3" s="199" t="s">
        <v>232</v>
      </c>
      <c r="B3" s="187" t="s">
        <v>233</v>
      </c>
      <c r="C3" s="188" t="s">
        <v>234</v>
      </c>
      <c r="D3" s="186">
        <v>8</v>
      </c>
      <c r="E3" s="189" t="s">
        <v>235</v>
      </c>
    </row>
    <row r="4" spans="1:5" ht="64.2" customHeight="1">
      <c r="A4" s="200" t="s">
        <v>236</v>
      </c>
      <c r="B4" s="187" t="s">
        <v>237</v>
      </c>
      <c r="C4" s="193" t="s">
        <v>238</v>
      </c>
      <c r="D4" s="194">
        <v>250</v>
      </c>
      <c r="E4" s="195" t="s">
        <v>239</v>
      </c>
    </row>
    <row r="5" spans="1:5" s="192" customFormat="1" ht="64.2" customHeight="1">
      <c r="A5" s="196" t="s">
        <v>240</v>
      </c>
      <c r="B5" s="190" t="s">
        <v>241</v>
      </c>
      <c r="C5" s="191" t="s">
        <v>242</v>
      </c>
      <c r="D5" s="197">
        <f>ROUNDUP(((10+10+5+60+30+(720/D4))/60/D3),0)</f>
        <v>1</v>
      </c>
      <c r="E5" s="198"/>
    </row>
  </sheetData>
  <sheetProtection algorithmName="SHA-512" hashValue="CxR/vVIv8H/gwCPjZJ9mEkGn/lDUE2YH3vZ765Yw0SOUUrvDgLRLg3XeSSIdHSjvkDXaT0Vj1JsKHzrGHwXttA==" saltValue="P0Uolwb9V0ta1mc4DQBay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D46BDFBE-7DCB-4587-B1BE-093F2072EF1E}">
  <ds:schemaRefs>
    <ds:schemaRef ds:uri="http://schemas.microsoft.com/office/2006/metadata/properties"/>
    <ds:schemaRef ds:uri="5096ed87-1394-41ba-9857-c6b625d49cbd"/>
    <ds:schemaRef ds:uri="http://www.w3.org/XML/1998/namespace"/>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307f33d5-412e-42f7-880e-964369499a37"/>
    <ds:schemaRef ds:uri="http://purl.org/dc/terms/"/>
  </ds:schemaRefs>
</ds:datastoreItem>
</file>

<file path=customXml/itemProps3.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41</vt:i4>
      </vt:variant>
    </vt:vector>
  </HeadingPairs>
  <TitlesOfParts>
    <vt:vector size="51"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2025-08-09T18:07:27Z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